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ED8" lockStructure="1"/>
  <bookViews>
    <workbookView xWindow="360" yWindow="210" windowWidth="7260" windowHeight="9120" activeTab="3"/>
  </bookViews>
  <sheets>
    <sheet name="Главная" sheetId="6" r:id="rId1"/>
    <sheet name="4 участка" sheetId="1" r:id="rId2"/>
    <sheet name="3 участка" sheetId="4" r:id="rId3"/>
    <sheet name="2 участка" sheetId="5" r:id="rId4"/>
  </sheets>
  <definedNames>
    <definedName name="_xlnm._FilterDatabase" localSheetId="3" hidden="1">'2 участка'!$U$39:$U$43</definedName>
    <definedName name="_xlnm._FilterDatabase" localSheetId="2" hidden="1">'3 участка'!$U$40:$U$44</definedName>
    <definedName name="_xlnm._FilterDatabase" localSheetId="1" hidden="1">'4 участка'!$U$41:$U$45</definedName>
    <definedName name="_xlnm.Print_Area" localSheetId="3">'2 участка'!$C$3:$Q$58</definedName>
    <definedName name="_xlnm.Print_Area" localSheetId="2">'3 участка'!$C$3:$Q$59</definedName>
    <definedName name="_xlnm.Print_Area" localSheetId="1">'4 участка'!$C$3:$Q$60</definedName>
    <definedName name="_xlnm.Print_Area" localSheetId="0">Главная!$C$10:$G$27</definedName>
  </definedNames>
  <calcPr calcId="145621"/>
</workbook>
</file>

<file path=xl/calcChain.xml><?xml version="1.0" encoding="utf-8"?>
<calcChain xmlns="http://schemas.openxmlformats.org/spreadsheetml/2006/main">
  <c r="O25" i="5" l="1"/>
  <c r="O24" i="5"/>
  <c r="O23" i="5"/>
  <c r="M24" i="5" l="1"/>
  <c r="M23" i="5"/>
  <c r="M25" i="4"/>
  <c r="M24" i="4"/>
  <c r="M23" i="4"/>
  <c r="M26" i="1"/>
  <c r="M25" i="1"/>
  <c r="M24" i="1"/>
  <c r="M23" i="1"/>
  <c r="U64" i="1"/>
  <c r="O24" i="1" s="1"/>
  <c r="U63" i="4"/>
  <c r="U66" i="4" s="1"/>
  <c r="W63" i="4"/>
  <c r="V23" i="4"/>
  <c r="N23" i="4"/>
  <c r="T23" i="4"/>
  <c r="V24" i="4"/>
  <c r="N24" i="4"/>
  <c r="T24" i="4"/>
  <c r="V25" i="4"/>
  <c r="N25" i="4"/>
  <c r="T25" i="4"/>
  <c r="U62" i="5"/>
  <c r="W62" i="5"/>
  <c r="V24" i="5"/>
  <c r="N24" i="5"/>
  <c r="T24" i="5"/>
  <c r="I8" i="5"/>
  <c r="F23" i="5"/>
  <c r="G7" i="5" s="1"/>
  <c r="E7" i="5"/>
  <c r="I7" i="5"/>
  <c r="G8" i="5"/>
  <c r="V23" i="5"/>
  <c r="N23" i="5"/>
  <c r="T23" i="5"/>
  <c r="T25" i="5"/>
  <c r="W23" i="5"/>
  <c r="W24" i="5"/>
  <c r="Y40" i="5"/>
  <c r="Y41" i="5"/>
  <c r="Z41" i="5"/>
  <c r="Y42" i="5"/>
  <c r="Z42" i="5"/>
  <c r="Y43" i="5"/>
  <c r="Z43" i="5"/>
  <c r="Y44" i="5"/>
  <c r="Z44" i="5"/>
  <c r="Y45" i="5"/>
  <c r="Z45" i="5"/>
  <c r="Y46" i="5"/>
  <c r="Z46" i="5"/>
  <c r="Y47" i="5"/>
  <c r="Z47" i="5"/>
  <c r="Y48" i="5"/>
  <c r="Z48" i="5"/>
  <c r="Y49" i="5"/>
  <c r="Z49" i="5"/>
  <c r="Y50" i="5"/>
  <c r="Z50" i="5"/>
  <c r="Y51" i="5"/>
  <c r="Z51" i="5"/>
  <c r="Y52" i="5"/>
  <c r="Z52" i="5"/>
  <c r="Y53" i="5"/>
  <c r="K8" i="4"/>
  <c r="F24" i="4"/>
  <c r="I7" i="4"/>
  <c r="E7" i="4"/>
  <c r="F23" i="4"/>
  <c r="G7" i="4"/>
  <c r="K7" i="4"/>
  <c r="G8" i="4"/>
  <c r="I8" i="4"/>
  <c r="W23" i="4"/>
  <c r="W24" i="4"/>
  <c r="W25" i="4"/>
  <c r="D31" i="4"/>
  <c r="Y41" i="4"/>
  <c r="Y42" i="4"/>
  <c r="Z42" i="4"/>
  <c r="Y43" i="4"/>
  <c r="Z43" i="4"/>
  <c r="Y44" i="4"/>
  <c r="Z44" i="4"/>
  <c r="Y45" i="4"/>
  <c r="Z45" i="4"/>
  <c r="Y46" i="4"/>
  <c r="Z46" i="4"/>
  <c r="Y47" i="4"/>
  <c r="Z47" i="4"/>
  <c r="Y48" i="4"/>
  <c r="Z48" i="4"/>
  <c r="Y49" i="4"/>
  <c r="Z49" i="4"/>
  <c r="Y50" i="4"/>
  <c r="Z50" i="4"/>
  <c r="Y51" i="4"/>
  <c r="Z51" i="4"/>
  <c r="Y52" i="4"/>
  <c r="Z52" i="4"/>
  <c r="Y53" i="4"/>
  <c r="Z53" i="4"/>
  <c r="Y54" i="4"/>
  <c r="V23" i="1"/>
  <c r="V24" i="1"/>
  <c r="N24" i="1"/>
  <c r="T24" i="1"/>
  <c r="U23" i="1"/>
  <c r="V25" i="1"/>
  <c r="N25" i="1"/>
  <c r="T25" i="1"/>
  <c r="V26" i="1"/>
  <c r="N26" i="1"/>
  <c r="T26" i="1"/>
  <c r="F25" i="1"/>
  <c r="F24" i="1"/>
  <c r="I7" i="1"/>
  <c r="F23" i="1"/>
  <c r="D32" i="1"/>
  <c r="M8" i="1"/>
  <c r="K8" i="1"/>
  <c r="I8" i="1"/>
  <c r="G8" i="1"/>
  <c r="M7" i="1"/>
  <c r="K7" i="1"/>
  <c r="G7" i="1"/>
  <c r="E7" i="1"/>
  <c r="W26" i="1"/>
  <c r="W25" i="1"/>
  <c r="W24" i="1"/>
  <c r="W23" i="1"/>
  <c r="N23" i="1"/>
  <c r="T23" i="1"/>
  <c r="Y42" i="1"/>
  <c r="Y55" i="1"/>
  <c r="Z54" i="1"/>
  <c r="Z53" i="1"/>
  <c r="Z52" i="1"/>
  <c r="Z51" i="1"/>
  <c r="Z50" i="1"/>
  <c r="Z49" i="1"/>
  <c r="Z48" i="1"/>
  <c r="Z47" i="1"/>
  <c r="Z46" i="1"/>
  <c r="Z45" i="1"/>
  <c r="Z44" i="1"/>
  <c r="Z43" i="1"/>
  <c r="Y50" i="1"/>
  <c r="Y45" i="1"/>
  <c r="Y46" i="1"/>
  <c r="Y54" i="1"/>
  <c r="Y53" i="1"/>
  <c r="Y52" i="1"/>
  <c r="Y51" i="1"/>
  <c r="Y49" i="1"/>
  <c r="Y48" i="1"/>
  <c r="Y47" i="1"/>
  <c r="Y44" i="1"/>
  <c r="Y43" i="1"/>
  <c r="D30" i="5"/>
  <c r="D34" i="1"/>
  <c r="U33" i="1"/>
  <c r="D33" i="1"/>
  <c r="U34" i="1"/>
  <c r="U23" i="4"/>
  <c r="T26" i="4"/>
  <c r="T27" i="1"/>
  <c r="U23" i="5"/>
  <c r="D32" i="5" s="1"/>
  <c r="D33" i="4"/>
  <c r="U33" i="4"/>
  <c r="U32" i="4"/>
  <c r="D32" i="4"/>
  <c r="D31" i="1"/>
  <c r="U30" i="1"/>
  <c r="D30" i="1"/>
  <c r="U31" i="1"/>
  <c r="D30" i="4"/>
  <c r="U29" i="4"/>
  <c r="D29" i="4"/>
  <c r="U30" i="4"/>
  <c r="U32" i="5" l="1"/>
  <c r="U31" i="5"/>
  <c r="D31" i="5" s="1"/>
  <c r="U28" i="5"/>
  <c r="D28" i="5" s="1"/>
  <c r="U29" i="5"/>
  <c r="D29" i="5"/>
  <c r="U65" i="5"/>
  <c r="O27" i="1"/>
  <c r="O25" i="4"/>
  <c r="O23" i="4"/>
  <c r="O26" i="4"/>
  <c r="O24" i="4"/>
  <c r="O23" i="1"/>
  <c r="O26" i="1"/>
  <c r="O25" i="1"/>
  <c r="U67" i="1"/>
</calcChain>
</file>

<file path=xl/sharedStrings.xml><?xml version="1.0" encoding="utf-8"?>
<sst xmlns="http://schemas.openxmlformats.org/spreadsheetml/2006/main" count="172" uniqueCount="66">
  <si>
    <t>Конец</t>
  </si>
  <si>
    <t>Начало</t>
  </si>
  <si>
    <t>Cu/Al</t>
  </si>
  <si>
    <t>Кол-во КЛ</t>
  </si>
  <si>
    <t>Трансформатор</t>
  </si>
  <si>
    <t>ТП</t>
  </si>
  <si>
    <t>ГРЩ</t>
  </si>
  <si>
    <t>Кабель</t>
  </si>
  <si>
    <t>Al</t>
  </si>
  <si>
    <t>Cu</t>
  </si>
  <si>
    <t>Наименование и краткая характеристика участка, сети</t>
  </si>
  <si>
    <t>Гр.1</t>
  </si>
  <si>
    <t>Итого:</t>
  </si>
  <si>
    <t>Напря-жение, В</t>
  </si>
  <si>
    <t>Напряжение</t>
  </si>
  <si>
    <t>Повышающий к-т</t>
  </si>
  <si>
    <t>L,         км</t>
  </si>
  <si>
    <t>Р,       кВт</t>
  </si>
  <si>
    <t>L*P, кВт*км</t>
  </si>
  <si>
    <t>dU,        %</t>
  </si>
  <si>
    <t>S,       мм2</t>
  </si>
  <si>
    <t>Расчет сети по допустимой потере напряжения</t>
  </si>
  <si>
    <t>П отеря напряжения определяется по формуле</t>
  </si>
  <si>
    <t>dU=a*</t>
  </si>
  <si>
    <t>L*P</t>
  </si>
  <si>
    <t>S</t>
  </si>
  <si>
    <t>где:</t>
  </si>
  <si>
    <t>S-</t>
  </si>
  <si>
    <t>L-</t>
  </si>
  <si>
    <t>P-</t>
  </si>
  <si>
    <t>сечение проводника</t>
  </si>
  <si>
    <t>активная нагрузка, передаваемая по участку сети</t>
  </si>
  <si>
    <t>a-</t>
  </si>
  <si>
    <t xml:space="preserve">N </t>
  </si>
  <si>
    <t>коэффициент, зависящий от системы тока</t>
  </si>
  <si>
    <t>длина участка сети</t>
  </si>
  <si>
    <t>Расчет выполнен для аварийного режима (работа по одному вводу)</t>
  </si>
  <si>
    <t>№1</t>
  </si>
  <si>
    <t>№2</t>
  </si>
  <si>
    <t>№3</t>
  </si>
  <si>
    <t>№4</t>
  </si>
  <si>
    <t xml:space="preserve">Суммарные потери напряжения от шин 0,4 кВ ТП до наиболее удаленных потребителей </t>
  </si>
  <si>
    <t>и кабелей" Ф.Ф. Карпов, В.Н.Козлов</t>
  </si>
  <si>
    <t xml:space="preserve">Справочные данные взяты из "Справочника по расчету проводов </t>
  </si>
  <si>
    <t>1.9</t>
  </si>
  <si>
    <t>текущее</t>
  </si>
  <si>
    <t>время ограничения</t>
  </si>
  <si>
    <t>a, Ом*мм²/м*кВ²</t>
  </si>
  <si>
    <t>зданий и сооружений</t>
  </si>
  <si>
    <t>topeng.ru</t>
  </si>
  <si>
    <t>Информация об электроснабжении</t>
  </si>
  <si>
    <t>Новинка!!!</t>
  </si>
  <si>
    <t xml:space="preserve">Таблицы СП 31-110-2003 </t>
  </si>
  <si>
    <t>с возможностью интерполяции</t>
  </si>
  <si>
    <t>ЖМИ ЗДЕСЬ</t>
  </si>
  <si>
    <t>http://www.topeng.ru</t>
  </si>
  <si>
    <t>1.10</t>
  </si>
  <si>
    <t>Гр.6</t>
  </si>
  <si>
    <t>ЩРЭ</t>
  </si>
  <si>
    <t>ЩК</t>
  </si>
  <si>
    <t>ЭО</t>
  </si>
  <si>
    <t>-ЭО</t>
  </si>
  <si>
    <t>ЩЛ</t>
  </si>
  <si>
    <t>ГРЩ-2</t>
  </si>
  <si>
    <t>РТП-2</t>
  </si>
  <si>
    <t>ЩУ-Л8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</si>
</sst>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0"/>
      <color indexed="10"/>
      <name val="Arial Cyr"/>
      <charset val="204"/>
    </font>
    <font>
      <sz val="10"/>
      <color indexed="12"/>
      <name val="Arial Cyr"/>
      <charset val="204"/>
    </font>
    <font>
      <sz val="16"/>
      <color indexed="12"/>
      <name val="Arial Cyr"/>
      <charset val="204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  <font>
      <sz val="12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49" fontId="0" fillId="0" borderId="0" xfId="0" applyNumberForma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165" fontId="2" fillId="2" borderId="5" xfId="0" applyNumberFormat="1" applyFont="1" applyFill="1" applyBorder="1"/>
    <xf numFmtId="165" fontId="0" fillId="2" borderId="1" xfId="0" applyNumberFormat="1" applyFill="1" applyBorder="1"/>
    <xf numFmtId="165" fontId="2" fillId="2" borderId="1" xfId="0" applyNumberFormat="1" applyFont="1" applyFill="1" applyBorder="1"/>
    <xf numFmtId="14" fontId="0" fillId="2" borderId="7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9" fillId="0" borderId="0" xfId="1" applyAlignment="1" applyProtection="1">
      <alignment horizontal="right"/>
    </xf>
    <xf numFmtId="0" fontId="9" fillId="0" borderId="0" xfId="1" applyAlignment="1" applyProtection="1"/>
    <xf numFmtId="0" fontId="10" fillId="0" borderId="0" xfId="1" applyFont="1" applyAlignment="1" applyProtection="1"/>
    <xf numFmtId="164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justify"/>
      <protection hidden="1"/>
    </xf>
    <xf numFmtId="0" fontId="2" fillId="0" borderId="0" xfId="0" applyFont="1" applyAlignment="1" applyProtection="1">
      <alignment horizontal="center" vertical="justify"/>
      <protection hidden="1"/>
    </xf>
    <xf numFmtId="0" fontId="0" fillId="0" borderId="1" xfId="0" applyNumberForma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right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9" fillId="3" borderId="11" xfId="1" applyFill="1" applyBorder="1" applyAlignment="1" applyProtection="1">
      <alignment horizontal="center"/>
    </xf>
    <xf numFmtId="0" fontId="9" fillId="3" borderId="12" xfId="1" applyFill="1" applyBorder="1" applyAlignment="1" applyProtection="1">
      <alignment horizontal="center"/>
    </xf>
    <xf numFmtId="0" fontId="9" fillId="3" borderId="13" xfId="1" applyFill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238125</xdr:colOff>
      <xdr:row>7</xdr:row>
      <xdr:rowOff>85725</xdr:rowOff>
    </xdr:from>
    <xdr:to>
      <xdr:col>12</xdr:col>
      <xdr:colOff>209550</xdr:colOff>
      <xdr:row>9</xdr:row>
      <xdr:rowOff>152400</xdr:rowOff>
    </xdr:to>
    <xdr:grpSp>
      <xdr:nvGrpSpPr>
        <xdr:cNvPr id="1651" name="Group 55"/>
        <xdr:cNvGrpSpPr>
          <a:grpSpLocks/>
        </xdr:cNvGrpSpPr>
      </xdr:nvGrpSpPr>
      <xdr:grpSpPr bwMode="auto">
        <a:xfrm>
          <a:off x="1790700" y="1419225"/>
          <a:ext cx="4076700" cy="581025"/>
          <a:chOff x="25" y="81"/>
          <a:chExt cx="428" cy="61"/>
        </a:xfrm>
      </xdr:grpSpPr>
      <xdr:grpSp>
        <xdr:nvGrpSpPr>
          <xdr:cNvPr id="1675" name="Group 34"/>
          <xdr:cNvGrpSpPr>
            <a:grpSpLocks/>
          </xdr:cNvGrpSpPr>
        </xdr:nvGrpSpPr>
        <xdr:grpSpPr bwMode="auto">
          <a:xfrm>
            <a:off x="50" y="99"/>
            <a:ext cx="31" cy="43"/>
            <a:chOff x="79" y="68"/>
            <a:chExt cx="31" cy="43"/>
          </a:xfrm>
        </xdr:grpSpPr>
        <xdr:sp macro="" textlink="">
          <xdr:nvSpPr>
            <xdr:cNvPr id="1695" name="Line 23"/>
            <xdr:cNvSpPr>
              <a:spLocks noChangeShapeType="1"/>
            </xdr:cNvSpPr>
          </xdr:nvSpPr>
          <xdr:spPr bwMode="auto">
            <a:xfrm>
              <a:off x="94" y="68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6" name="Line 24"/>
            <xdr:cNvSpPr>
              <a:spLocks noChangeShapeType="1"/>
            </xdr:cNvSpPr>
          </xdr:nvSpPr>
          <xdr:spPr bwMode="auto">
            <a:xfrm>
              <a:off x="79" y="97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7" name="Line 25"/>
            <xdr:cNvSpPr>
              <a:spLocks noChangeShapeType="1"/>
            </xdr:cNvSpPr>
          </xdr:nvSpPr>
          <xdr:spPr bwMode="auto">
            <a:xfrm>
              <a:off x="84" y="104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8" name="Line 26"/>
            <xdr:cNvSpPr>
              <a:spLocks noChangeShapeType="1"/>
            </xdr:cNvSpPr>
          </xdr:nvSpPr>
          <xdr:spPr bwMode="auto">
            <a:xfrm>
              <a:off x="89" y="111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76" name="Group 35"/>
          <xdr:cNvGrpSpPr>
            <a:grpSpLocks/>
          </xdr:cNvGrpSpPr>
        </xdr:nvGrpSpPr>
        <xdr:grpSpPr bwMode="auto">
          <a:xfrm>
            <a:off x="25" y="81"/>
            <a:ext cx="56" cy="32"/>
            <a:chOff x="54" y="53"/>
            <a:chExt cx="56" cy="30"/>
          </a:xfrm>
        </xdr:grpSpPr>
        <xdr:sp macro="" textlink="">
          <xdr:nvSpPr>
            <xdr:cNvPr id="1689" name="Oval 21"/>
            <xdr:cNvSpPr>
              <a:spLocks noChangeArrowheads="1"/>
            </xdr:cNvSpPr>
          </xdr:nvSpPr>
          <xdr:spPr bwMode="auto">
            <a:xfrm>
              <a:off x="54" y="54"/>
              <a:ext cx="30" cy="29"/>
            </a:xfrm>
            <a:prstGeom prst="ellipse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90" name="Oval 22"/>
            <xdr:cNvSpPr>
              <a:spLocks noChangeArrowheads="1"/>
            </xdr:cNvSpPr>
          </xdr:nvSpPr>
          <xdr:spPr bwMode="auto">
            <a:xfrm>
              <a:off x="80" y="53"/>
              <a:ext cx="30" cy="29"/>
            </a:xfrm>
            <a:prstGeom prst="ellipse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91" name="AutoShape 28"/>
            <xdr:cNvSpPr>
              <a:spLocks noChangeArrowheads="1"/>
            </xdr:cNvSpPr>
          </xdr:nvSpPr>
          <xdr:spPr bwMode="auto">
            <a:xfrm>
              <a:off x="62" y="60"/>
              <a:ext cx="13" cy="13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92" name="Line 29"/>
            <xdr:cNvSpPr>
              <a:spLocks noChangeShapeType="1"/>
            </xdr:cNvSpPr>
          </xdr:nvSpPr>
          <xdr:spPr bwMode="auto">
            <a:xfrm flipV="1">
              <a:off x="94" y="59"/>
              <a:ext cx="0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3" name="Line 30"/>
            <xdr:cNvSpPr>
              <a:spLocks noChangeShapeType="1"/>
            </xdr:cNvSpPr>
          </xdr:nvSpPr>
          <xdr:spPr bwMode="auto">
            <a:xfrm>
              <a:off x="94" y="69"/>
              <a:ext cx="8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94" name="Line 31"/>
            <xdr:cNvSpPr>
              <a:spLocks noChangeShapeType="1"/>
            </xdr:cNvSpPr>
          </xdr:nvSpPr>
          <xdr:spPr bwMode="auto">
            <a:xfrm flipH="1">
              <a:off x="88" y="69"/>
              <a:ext cx="6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77" name="Group 36"/>
          <xdr:cNvGrpSpPr>
            <a:grpSpLocks/>
          </xdr:cNvGrpSpPr>
        </xdr:nvGrpSpPr>
        <xdr:grpSpPr bwMode="auto">
          <a:xfrm>
            <a:off x="81" y="88"/>
            <a:ext cx="84" cy="23"/>
            <a:chOff x="110" y="59"/>
            <a:chExt cx="84" cy="17"/>
          </a:xfrm>
        </xdr:grpSpPr>
        <xdr:sp macro="" textlink="">
          <xdr:nvSpPr>
            <xdr:cNvPr id="1687" name="Line 32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8" name="Line 33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78" name="Group 37"/>
          <xdr:cNvGrpSpPr>
            <a:grpSpLocks/>
          </xdr:cNvGrpSpPr>
        </xdr:nvGrpSpPr>
        <xdr:grpSpPr bwMode="auto">
          <a:xfrm>
            <a:off x="166" y="88"/>
            <a:ext cx="84" cy="23"/>
            <a:chOff x="110" y="59"/>
            <a:chExt cx="84" cy="17"/>
          </a:xfrm>
        </xdr:grpSpPr>
        <xdr:sp macro="" textlink="">
          <xdr:nvSpPr>
            <xdr:cNvPr id="1685" name="Line 38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6" name="Line 39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79" name="Group 40"/>
          <xdr:cNvGrpSpPr>
            <a:grpSpLocks/>
          </xdr:cNvGrpSpPr>
        </xdr:nvGrpSpPr>
        <xdr:grpSpPr bwMode="auto">
          <a:xfrm>
            <a:off x="250" y="88"/>
            <a:ext cx="92" cy="23"/>
            <a:chOff x="110" y="59"/>
            <a:chExt cx="84" cy="17"/>
          </a:xfrm>
        </xdr:grpSpPr>
        <xdr:sp macro="" textlink="">
          <xdr:nvSpPr>
            <xdr:cNvPr id="1683" name="Line 41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4" name="Line 42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80" name="Group 43"/>
          <xdr:cNvGrpSpPr>
            <a:grpSpLocks/>
          </xdr:cNvGrpSpPr>
        </xdr:nvGrpSpPr>
        <xdr:grpSpPr bwMode="auto">
          <a:xfrm>
            <a:off x="336" y="88"/>
            <a:ext cx="117" cy="23"/>
            <a:chOff x="110" y="59"/>
            <a:chExt cx="84" cy="17"/>
          </a:xfrm>
        </xdr:grpSpPr>
        <xdr:sp macro="" textlink="">
          <xdr:nvSpPr>
            <xdr:cNvPr id="1681" name="Line 44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82" name="Line 45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 editAs="absolute">
    <xdr:from>
      <xdr:col>1</xdr:col>
      <xdr:colOff>9525</xdr:colOff>
      <xdr:row>0</xdr:row>
      <xdr:rowOff>142875</xdr:rowOff>
    </xdr:from>
    <xdr:to>
      <xdr:col>17</xdr:col>
      <xdr:colOff>171450</xdr:colOff>
      <xdr:row>61</xdr:row>
      <xdr:rowOff>9525</xdr:rowOff>
    </xdr:to>
    <xdr:grpSp>
      <xdr:nvGrpSpPr>
        <xdr:cNvPr id="1652" name="Group 91"/>
        <xdr:cNvGrpSpPr>
          <a:grpSpLocks/>
        </xdr:cNvGrpSpPr>
      </xdr:nvGrpSpPr>
      <xdr:grpSpPr bwMode="auto">
        <a:xfrm>
          <a:off x="619125" y="142875"/>
          <a:ext cx="7248525" cy="10972800"/>
          <a:chOff x="25" y="46"/>
          <a:chExt cx="761" cy="1157"/>
        </a:xfrm>
      </xdr:grpSpPr>
      <xdr:sp macro="" textlink="">
        <xdr:nvSpPr>
          <xdr:cNvPr id="1653" name="Line 92"/>
          <xdr:cNvSpPr>
            <a:spLocks noChangeShapeType="1"/>
          </xdr:cNvSpPr>
        </xdr:nvSpPr>
        <xdr:spPr bwMode="auto">
          <a:xfrm flipH="1">
            <a:off x="729" y="1150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4" name="Line 93"/>
          <xdr:cNvSpPr>
            <a:spLocks noChangeShapeType="1"/>
          </xdr:cNvSpPr>
        </xdr:nvSpPr>
        <xdr:spPr bwMode="auto">
          <a:xfrm>
            <a:off x="729" y="1124"/>
            <a:ext cx="0" cy="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655" name="Group 94"/>
          <xdr:cNvGrpSpPr>
            <a:grpSpLocks/>
          </xdr:cNvGrpSpPr>
        </xdr:nvGrpSpPr>
        <xdr:grpSpPr bwMode="auto">
          <a:xfrm>
            <a:off x="25" y="46"/>
            <a:ext cx="761" cy="1157"/>
            <a:chOff x="64" y="18"/>
            <a:chExt cx="794" cy="1123"/>
          </a:xfrm>
        </xdr:grpSpPr>
        <xdr:sp macro="" textlink="">
          <xdr:nvSpPr>
            <xdr:cNvPr id="1673" name="Rectangle 95"/>
            <xdr:cNvSpPr>
              <a:spLocks noChangeArrowheads="1"/>
            </xdr:cNvSpPr>
          </xdr:nvSpPr>
          <xdr:spPr bwMode="auto">
            <a:xfrm>
              <a:off x="64" y="18"/>
              <a:ext cx="794" cy="112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74" name="Rectangle 96"/>
            <xdr:cNvSpPr>
              <a:spLocks noChangeArrowheads="1"/>
            </xdr:cNvSpPr>
          </xdr:nvSpPr>
          <xdr:spPr bwMode="auto">
            <a:xfrm>
              <a:off x="139" y="37"/>
              <a:ext cx="699" cy="1085"/>
            </a:xfrm>
            <a:prstGeom prst="rect">
              <a:avLst/>
            </a:prstGeom>
            <a:noFill/>
            <a:ln w="285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656" name="Rectangle 97"/>
          <xdr:cNvSpPr>
            <a:spLocks noChangeArrowheads="1"/>
          </xdr:cNvSpPr>
        </xdr:nvSpPr>
        <xdr:spPr bwMode="auto">
          <a:xfrm>
            <a:off x="97" y="1124"/>
            <a:ext cx="670" cy="58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657" name="Group 98"/>
          <xdr:cNvGrpSpPr>
            <a:grpSpLocks/>
          </xdr:cNvGrpSpPr>
        </xdr:nvGrpSpPr>
        <xdr:grpSpPr bwMode="auto">
          <a:xfrm>
            <a:off x="96" y="1124"/>
            <a:ext cx="237" cy="60"/>
            <a:chOff x="126" y="1062"/>
            <a:chExt cx="247" cy="59"/>
          </a:xfrm>
        </xdr:grpSpPr>
        <xdr:sp macro="" textlink="">
          <xdr:nvSpPr>
            <xdr:cNvPr id="1659" name="Line 99"/>
            <xdr:cNvSpPr>
              <a:spLocks noChangeShapeType="1"/>
            </xdr:cNvSpPr>
          </xdr:nvSpPr>
          <xdr:spPr bwMode="auto">
            <a:xfrm>
              <a:off x="127" y="1081"/>
              <a:ext cx="24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0" name="Line 100"/>
            <xdr:cNvSpPr>
              <a:spLocks noChangeShapeType="1"/>
            </xdr:cNvSpPr>
          </xdr:nvSpPr>
          <xdr:spPr bwMode="auto">
            <a:xfrm>
              <a:off x="127" y="1100"/>
              <a:ext cx="24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1" name="Line 101"/>
            <xdr:cNvSpPr>
              <a:spLocks noChangeShapeType="1"/>
            </xdr:cNvSpPr>
          </xdr:nvSpPr>
          <xdr:spPr bwMode="auto">
            <a:xfrm>
              <a:off x="335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2" name="Line 102"/>
            <xdr:cNvSpPr>
              <a:spLocks noChangeShapeType="1"/>
            </xdr:cNvSpPr>
          </xdr:nvSpPr>
          <xdr:spPr bwMode="auto">
            <a:xfrm>
              <a:off x="278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" name="Line 103"/>
            <xdr:cNvSpPr>
              <a:spLocks noChangeShapeType="1"/>
            </xdr:cNvSpPr>
          </xdr:nvSpPr>
          <xdr:spPr bwMode="auto">
            <a:xfrm>
              <a:off x="240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" name="Line 104"/>
            <xdr:cNvSpPr>
              <a:spLocks noChangeShapeType="1"/>
            </xdr:cNvSpPr>
          </xdr:nvSpPr>
          <xdr:spPr bwMode="auto">
            <a:xfrm>
              <a:off x="202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5" name="Line 105"/>
            <xdr:cNvSpPr>
              <a:spLocks noChangeShapeType="1"/>
            </xdr:cNvSpPr>
          </xdr:nvSpPr>
          <xdr:spPr bwMode="auto">
            <a:xfrm>
              <a:off x="163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0" name="Rectangle 106"/>
            <xdr:cNvSpPr>
              <a:spLocks noChangeArrowheads="1"/>
            </xdr:cNvSpPr>
          </xdr:nvSpPr>
          <xdr:spPr bwMode="auto">
            <a:xfrm>
              <a:off x="126" y="1100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Изм</a:t>
              </a:r>
            </a:p>
          </xdr:txBody>
        </xdr:sp>
        <xdr:sp macro="" textlink="">
          <xdr:nvSpPr>
            <xdr:cNvPr id="1131" name="Rectangle 107"/>
            <xdr:cNvSpPr>
              <a:spLocks noChangeArrowheads="1"/>
            </xdr:cNvSpPr>
          </xdr:nvSpPr>
          <xdr:spPr bwMode="auto">
            <a:xfrm>
              <a:off x="162" y="1100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Кол.уч</a:t>
              </a:r>
            </a:p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ч</a:t>
              </a:r>
              <a:endParaRPr lang="ru-RU" sz="1000" b="0" i="0" u="none" strike="noStrike" baseline="0">
                <a:solidFill>
                  <a:srgbClr val="000000"/>
                </a:solidFill>
                <a:latin typeface="Arial Cyr"/>
                <a:cs typeface="Arial Cyr"/>
              </a:endParaRPr>
            </a:p>
            <a:p>
              <a:pPr algn="ctr" rtl="0">
                <a:defRPr sz="1000"/>
              </a:pPr>
              <a:endParaRPr lang="ru-RU" sz="1000" b="0" i="0" u="none" strike="noStrike" baseline="0">
                <a:solidFill>
                  <a:srgbClr val="000000"/>
                </a:solidFill>
                <a:latin typeface="Arial Cyr"/>
                <a:cs typeface="Arial Cyr"/>
              </a:endParaRPr>
            </a:p>
          </xdr:txBody>
        </xdr:sp>
        <xdr:sp macro="" textlink="">
          <xdr:nvSpPr>
            <xdr:cNvPr id="1132" name="Rectangle 108"/>
            <xdr:cNvSpPr>
              <a:spLocks noChangeArrowheads="1"/>
            </xdr:cNvSpPr>
          </xdr:nvSpPr>
          <xdr:spPr bwMode="auto">
            <a:xfrm>
              <a:off x="202" y="1100"/>
              <a:ext cx="3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Лист</a:t>
              </a:r>
            </a:p>
          </xdr:txBody>
        </xdr:sp>
        <xdr:sp macro="" textlink="">
          <xdr:nvSpPr>
            <xdr:cNvPr id="1133" name="Rectangle 109"/>
            <xdr:cNvSpPr>
              <a:spLocks noChangeArrowheads="1"/>
            </xdr:cNvSpPr>
          </xdr:nvSpPr>
          <xdr:spPr bwMode="auto">
            <a:xfrm>
              <a:off x="240" y="1101"/>
              <a:ext cx="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№док</a:t>
              </a:r>
            </a:p>
          </xdr:txBody>
        </xdr:sp>
        <xdr:sp macro="" textlink="">
          <xdr:nvSpPr>
            <xdr:cNvPr id="1134" name="Rectangle 110"/>
            <xdr:cNvSpPr>
              <a:spLocks noChangeArrowheads="1"/>
            </xdr:cNvSpPr>
          </xdr:nvSpPr>
          <xdr:spPr bwMode="auto">
            <a:xfrm>
              <a:off x="335" y="1102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Дата</a:t>
              </a:r>
            </a:p>
          </xdr:txBody>
        </xdr:sp>
        <xdr:sp macro="" textlink="">
          <xdr:nvSpPr>
            <xdr:cNvPr id="1135" name="Rectangle 111"/>
            <xdr:cNvSpPr>
              <a:spLocks noChangeArrowheads="1"/>
            </xdr:cNvSpPr>
          </xdr:nvSpPr>
          <xdr:spPr bwMode="auto">
            <a:xfrm>
              <a:off x="278" y="1100"/>
              <a:ext cx="5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Подпись</a:t>
              </a:r>
            </a:p>
          </xdr:txBody>
        </xdr:sp>
        <xdr:sp macro="" textlink="">
          <xdr:nvSpPr>
            <xdr:cNvPr id="1672" name="Line 112"/>
            <xdr:cNvSpPr>
              <a:spLocks noChangeShapeType="1"/>
            </xdr:cNvSpPr>
          </xdr:nvSpPr>
          <xdr:spPr bwMode="auto">
            <a:xfrm>
              <a:off x="373" y="1063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137" name="Rectangle 113"/>
          <xdr:cNvSpPr>
            <a:spLocks noChangeArrowheads="1"/>
          </xdr:cNvSpPr>
        </xdr:nvSpPr>
        <xdr:spPr bwMode="auto">
          <a:xfrm>
            <a:off x="732" y="1128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Лист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238125</xdr:colOff>
      <xdr:row>7</xdr:row>
      <xdr:rowOff>85725</xdr:rowOff>
    </xdr:from>
    <xdr:to>
      <xdr:col>10</xdr:col>
      <xdr:colOff>200025</xdr:colOff>
      <xdr:row>9</xdr:row>
      <xdr:rowOff>152400</xdr:rowOff>
    </xdr:to>
    <xdr:grpSp>
      <xdr:nvGrpSpPr>
        <xdr:cNvPr id="2552" name="Group 49"/>
        <xdr:cNvGrpSpPr>
          <a:grpSpLocks/>
        </xdr:cNvGrpSpPr>
      </xdr:nvGrpSpPr>
      <xdr:grpSpPr bwMode="auto">
        <a:xfrm>
          <a:off x="1790700" y="1419225"/>
          <a:ext cx="3019425" cy="581025"/>
          <a:chOff x="188" y="147"/>
          <a:chExt cx="317" cy="57"/>
        </a:xfrm>
      </xdr:grpSpPr>
      <xdr:grpSp>
        <xdr:nvGrpSpPr>
          <xdr:cNvPr id="2576" name="Group 2"/>
          <xdr:cNvGrpSpPr>
            <a:grpSpLocks/>
          </xdr:cNvGrpSpPr>
        </xdr:nvGrpSpPr>
        <xdr:grpSpPr bwMode="auto">
          <a:xfrm>
            <a:off x="213" y="164"/>
            <a:ext cx="31" cy="40"/>
            <a:chOff x="79" y="68"/>
            <a:chExt cx="31" cy="43"/>
          </a:xfrm>
        </xdr:grpSpPr>
        <xdr:sp macro="" textlink="">
          <xdr:nvSpPr>
            <xdr:cNvPr id="2593" name="Line 3"/>
            <xdr:cNvSpPr>
              <a:spLocks noChangeShapeType="1"/>
            </xdr:cNvSpPr>
          </xdr:nvSpPr>
          <xdr:spPr bwMode="auto">
            <a:xfrm>
              <a:off x="94" y="68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94" name="Line 4"/>
            <xdr:cNvSpPr>
              <a:spLocks noChangeShapeType="1"/>
            </xdr:cNvSpPr>
          </xdr:nvSpPr>
          <xdr:spPr bwMode="auto">
            <a:xfrm>
              <a:off x="79" y="97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95" name="Line 5"/>
            <xdr:cNvSpPr>
              <a:spLocks noChangeShapeType="1"/>
            </xdr:cNvSpPr>
          </xdr:nvSpPr>
          <xdr:spPr bwMode="auto">
            <a:xfrm>
              <a:off x="84" y="104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96" name="Line 6"/>
            <xdr:cNvSpPr>
              <a:spLocks noChangeShapeType="1"/>
            </xdr:cNvSpPr>
          </xdr:nvSpPr>
          <xdr:spPr bwMode="auto">
            <a:xfrm>
              <a:off x="89" y="111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577" name="Group 7"/>
          <xdr:cNvGrpSpPr>
            <a:grpSpLocks/>
          </xdr:cNvGrpSpPr>
        </xdr:nvGrpSpPr>
        <xdr:grpSpPr bwMode="auto">
          <a:xfrm>
            <a:off x="188" y="147"/>
            <a:ext cx="56" cy="30"/>
            <a:chOff x="54" y="53"/>
            <a:chExt cx="56" cy="30"/>
          </a:xfrm>
        </xdr:grpSpPr>
        <xdr:sp macro="" textlink="">
          <xdr:nvSpPr>
            <xdr:cNvPr id="2587" name="Oval 8"/>
            <xdr:cNvSpPr>
              <a:spLocks noChangeArrowheads="1"/>
            </xdr:cNvSpPr>
          </xdr:nvSpPr>
          <xdr:spPr bwMode="auto">
            <a:xfrm>
              <a:off x="54" y="54"/>
              <a:ext cx="30" cy="29"/>
            </a:xfrm>
            <a:prstGeom prst="ellipse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588" name="Oval 9"/>
            <xdr:cNvSpPr>
              <a:spLocks noChangeArrowheads="1"/>
            </xdr:cNvSpPr>
          </xdr:nvSpPr>
          <xdr:spPr bwMode="auto">
            <a:xfrm>
              <a:off x="80" y="53"/>
              <a:ext cx="30" cy="29"/>
            </a:xfrm>
            <a:prstGeom prst="ellipse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589" name="AutoShape 10"/>
            <xdr:cNvSpPr>
              <a:spLocks noChangeArrowheads="1"/>
            </xdr:cNvSpPr>
          </xdr:nvSpPr>
          <xdr:spPr bwMode="auto">
            <a:xfrm>
              <a:off x="62" y="60"/>
              <a:ext cx="13" cy="13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90" name="Line 11"/>
            <xdr:cNvSpPr>
              <a:spLocks noChangeShapeType="1"/>
            </xdr:cNvSpPr>
          </xdr:nvSpPr>
          <xdr:spPr bwMode="auto">
            <a:xfrm flipV="1">
              <a:off x="94" y="59"/>
              <a:ext cx="0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91" name="Line 12"/>
            <xdr:cNvSpPr>
              <a:spLocks noChangeShapeType="1"/>
            </xdr:cNvSpPr>
          </xdr:nvSpPr>
          <xdr:spPr bwMode="auto">
            <a:xfrm>
              <a:off x="94" y="69"/>
              <a:ext cx="8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92" name="Line 13"/>
            <xdr:cNvSpPr>
              <a:spLocks noChangeShapeType="1"/>
            </xdr:cNvSpPr>
          </xdr:nvSpPr>
          <xdr:spPr bwMode="auto">
            <a:xfrm flipH="1">
              <a:off x="88" y="69"/>
              <a:ext cx="6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578" name="Group 14"/>
          <xdr:cNvGrpSpPr>
            <a:grpSpLocks/>
          </xdr:cNvGrpSpPr>
        </xdr:nvGrpSpPr>
        <xdr:grpSpPr bwMode="auto">
          <a:xfrm>
            <a:off x="244" y="154"/>
            <a:ext cx="84" cy="21"/>
            <a:chOff x="110" y="59"/>
            <a:chExt cx="84" cy="17"/>
          </a:xfrm>
        </xdr:grpSpPr>
        <xdr:sp macro="" textlink="">
          <xdr:nvSpPr>
            <xdr:cNvPr id="2585" name="Line 15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86" name="Line 16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579" name="Group 17"/>
          <xdr:cNvGrpSpPr>
            <a:grpSpLocks/>
          </xdr:cNvGrpSpPr>
        </xdr:nvGrpSpPr>
        <xdr:grpSpPr bwMode="auto">
          <a:xfrm>
            <a:off x="329" y="154"/>
            <a:ext cx="84" cy="21"/>
            <a:chOff x="110" y="59"/>
            <a:chExt cx="84" cy="17"/>
          </a:xfrm>
        </xdr:grpSpPr>
        <xdr:sp macro="" textlink="">
          <xdr:nvSpPr>
            <xdr:cNvPr id="2583" name="Line 18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84" name="Line 19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580" name="Group 20"/>
          <xdr:cNvGrpSpPr>
            <a:grpSpLocks/>
          </xdr:cNvGrpSpPr>
        </xdr:nvGrpSpPr>
        <xdr:grpSpPr bwMode="auto">
          <a:xfrm>
            <a:off x="413" y="154"/>
            <a:ext cx="92" cy="21"/>
            <a:chOff x="110" y="59"/>
            <a:chExt cx="84" cy="17"/>
          </a:xfrm>
        </xdr:grpSpPr>
        <xdr:sp macro="" textlink="">
          <xdr:nvSpPr>
            <xdr:cNvPr id="2581" name="Line 21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82" name="Line 22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 editAs="absolute">
    <xdr:from>
      <xdr:col>1</xdr:col>
      <xdr:colOff>9525</xdr:colOff>
      <xdr:row>0</xdr:row>
      <xdr:rowOff>133350</xdr:rowOff>
    </xdr:from>
    <xdr:to>
      <xdr:col>17</xdr:col>
      <xdr:colOff>190500</xdr:colOff>
      <xdr:row>60</xdr:row>
      <xdr:rowOff>9525</xdr:rowOff>
    </xdr:to>
    <xdr:grpSp>
      <xdr:nvGrpSpPr>
        <xdr:cNvPr id="2553" name="Group 26"/>
        <xdr:cNvGrpSpPr>
          <a:grpSpLocks/>
        </xdr:cNvGrpSpPr>
      </xdr:nvGrpSpPr>
      <xdr:grpSpPr bwMode="auto">
        <a:xfrm>
          <a:off x="619125" y="133350"/>
          <a:ext cx="7248525" cy="11077575"/>
          <a:chOff x="25" y="46"/>
          <a:chExt cx="761" cy="1157"/>
        </a:xfrm>
      </xdr:grpSpPr>
      <xdr:sp macro="" textlink="">
        <xdr:nvSpPr>
          <xdr:cNvPr id="2554" name="Line 27"/>
          <xdr:cNvSpPr>
            <a:spLocks noChangeShapeType="1"/>
          </xdr:cNvSpPr>
        </xdr:nvSpPr>
        <xdr:spPr bwMode="auto">
          <a:xfrm flipH="1">
            <a:off x="729" y="1150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5" name="Line 28"/>
          <xdr:cNvSpPr>
            <a:spLocks noChangeShapeType="1"/>
          </xdr:cNvSpPr>
        </xdr:nvSpPr>
        <xdr:spPr bwMode="auto">
          <a:xfrm>
            <a:off x="729" y="1124"/>
            <a:ext cx="0" cy="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556" name="Group 29"/>
          <xdr:cNvGrpSpPr>
            <a:grpSpLocks/>
          </xdr:cNvGrpSpPr>
        </xdr:nvGrpSpPr>
        <xdr:grpSpPr bwMode="auto">
          <a:xfrm>
            <a:off x="25" y="46"/>
            <a:ext cx="761" cy="1157"/>
            <a:chOff x="64" y="18"/>
            <a:chExt cx="794" cy="1123"/>
          </a:xfrm>
        </xdr:grpSpPr>
        <xdr:sp macro="" textlink="">
          <xdr:nvSpPr>
            <xdr:cNvPr id="2574" name="Rectangle 30"/>
            <xdr:cNvSpPr>
              <a:spLocks noChangeArrowheads="1"/>
            </xdr:cNvSpPr>
          </xdr:nvSpPr>
          <xdr:spPr bwMode="auto">
            <a:xfrm>
              <a:off x="64" y="18"/>
              <a:ext cx="794" cy="112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575" name="Rectangle 31"/>
            <xdr:cNvSpPr>
              <a:spLocks noChangeArrowheads="1"/>
            </xdr:cNvSpPr>
          </xdr:nvSpPr>
          <xdr:spPr bwMode="auto">
            <a:xfrm>
              <a:off x="139" y="37"/>
              <a:ext cx="699" cy="1085"/>
            </a:xfrm>
            <a:prstGeom prst="rect">
              <a:avLst/>
            </a:prstGeom>
            <a:noFill/>
            <a:ln w="285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2557" name="Rectangle 32"/>
          <xdr:cNvSpPr>
            <a:spLocks noChangeArrowheads="1"/>
          </xdr:cNvSpPr>
        </xdr:nvSpPr>
        <xdr:spPr bwMode="auto">
          <a:xfrm>
            <a:off x="97" y="1124"/>
            <a:ext cx="670" cy="58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2558" name="Group 33"/>
          <xdr:cNvGrpSpPr>
            <a:grpSpLocks/>
          </xdr:cNvGrpSpPr>
        </xdr:nvGrpSpPr>
        <xdr:grpSpPr bwMode="auto">
          <a:xfrm>
            <a:off x="96" y="1124"/>
            <a:ext cx="237" cy="60"/>
            <a:chOff x="126" y="1062"/>
            <a:chExt cx="247" cy="59"/>
          </a:xfrm>
        </xdr:grpSpPr>
        <xdr:sp macro="" textlink="">
          <xdr:nvSpPr>
            <xdr:cNvPr id="2560" name="Line 34"/>
            <xdr:cNvSpPr>
              <a:spLocks noChangeShapeType="1"/>
            </xdr:cNvSpPr>
          </xdr:nvSpPr>
          <xdr:spPr bwMode="auto">
            <a:xfrm>
              <a:off x="127" y="1081"/>
              <a:ext cx="24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61" name="Line 35"/>
            <xdr:cNvSpPr>
              <a:spLocks noChangeShapeType="1"/>
            </xdr:cNvSpPr>
          </xdr:nvSpPr>
          <xdr:spPr bwMode="auto">
            <a:xfrm>
              <a:off x="127" y="1100"/>
              <a:ext cx="24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62" name="Line 36"/>
            <xdr:cNvSpPr>
              <a:spLocks noChangeShapeType="1"/>
            </xdr:cNvSpPr>
          </xdr:nvSpPr>
          <xdr:spPr bwMode="auto">
            <a:xfrm>
              <a:off x="335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63" name="Line 37"/>
            <xdr:cNvSpPr>
              <a:spLocks noChangeShapeType="1"/>
            </xdr:cNvSpPr>
          </xdr:nvSpPr>
          <xdr:spPr bwMode="auto">
            <a:xfrm>
              <a:off x="278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64" name="Line 38"/>
            <xdr:cNvSpPr>
              <a:spLocks noChangeShapeType="1"/>
            </xdr:cNvSpPr>
          </xdr:nvSpPr>
          <xdr:spPr bwMode="auto">
            <a:xfrm>
              <a:off x="240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65" name="Line 39"/>
            <xdr:cNvSpPr>
              <a:spLocks noChangeShapeType="1"/>
            </xdr:cNvSpPr>
          </xdr:nvSpPr>
          <xdr:spPr bwMode="auto">
            <a:xfrm>
              <a:off x="202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66" name="Line 40"/>
            <xdr:cNvSpPr>
              <a:spLocks noChangeShapeType="1"/>
            </xdr:cNvSpPr>
          </xdr:nvSpPr>
          <xdr:spPr bwMode="auto">
            <a:xfrm>
              <a:off x="163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89" name="Rectangle 41"/>
            <xdr:cNvSpPr>
              <a:spLocks noChangeArrowheads="1"/>
            </xdr:cNvSpPr>
          </xdr:nvSpPr>
          <xdr:spPr bwMode="auto">
            <a:xfrm>
              <a:off x="126" y="1103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Изм</a:t>
              </a:r>
            </a:p>
          </xdr:txBody>
        </xdr:sp>
        <xdr:sp macro="" textlink="">
          <xdr:nvSpPr>
            <xdr:cNvPr id="2090" name="Rectangle 42"/>
            <xdr:cNvSpPr>
              <a:spLocks noChangeArrowheads="1"/>
            </xdr:cNvSpPr>
          </xdr:nvSpPr>
          <xdr:spPr bwMode="auto">
            <a:xfrm>
              <a:off x="162" y="1103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Кол.уч</a:t>
              </a:r>
            </a:p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ч</a:t>
              </a:r>
              <a:endParaRPr lang="ru-RU" sz="1000" b="0" i="0" u="none" strike="noStrike" baseline="0">
                <a:solidFill>
                  <a:srgbClr val="000000"/>
                </a:solidFill>
                <a:latin typeface="Arial Cyr"/>
                <a:cs typeface="Arial Cyr"/>
              </a:endParaRPr>
            </a:p>
            <a:p>
              <a:pPr algn="ctr" rtl="0">
                <a:defRPr sz="1000"/>
              </a:pPr>
              <a:endParaRPr lang="ru-RU" sz="1000" b="0" i="0" u="none" strike="noStrike" baseline="0">
                <a:solidFill>
                  <a:srgbClr val="000000"/>
                </a:solidFill>
                <a:latin typeface="Arial Cyr"/>
                <a:cs typeface="Arial Cyr"/>
              </a:endParaRPr>
            </a:p>
          </xdr:txBody>
        </xdr:sp>
        <xdr:sp macro="" textlink="">
          <xdr:nvSpPr>
            <xdr:cNvPr id="2091" name="Rectangle 43"/>
            <xdr:cNvSpPr>
              <a:spLocks noChangeArrowheads="1"/>
            </xdr:cNvSpPr>
          </xdr:nvSpPr>
          <xdr:spPr bwMode="auto">
            <a:xfrm>
              <a:off x="202" y="1103"/>
              <a:ext cx="3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Лист</a:t>
              </a:r>
            </a:p>
          </xdr:txBody>
        </xdr:sp>
        <xdr:sp macro="" textlink="">
          <xdr:nvSpPr>
            <xdr:cNvPr id="2092" name="Rectangle 44"/>
            <xdr:cNvSpPr>
              <a:spLocks noChangeArrowheads="1"/>
            </xdr:cNvSpPr>
          </xdr:nvSpPr>
          <xdr:spPr bwMode="auto">
            <a:xfrm>
              <a:off x="240" y="1103"/>
              <a:ext cx="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№док</a:t>
              </a:r>
            </a:p>
          </xdr:txBody>
        </xdr:sp>
        <xdr:sp macro="" textlink="">
          <xdr:nvSpPr>
            <xdr:cNvPr id="2093" name="Rectangle 45"/>
            <xdr:cNvSpPr>
              <a:spLocks noChangeArrowheads="1"/>
            </xdr:cNvSpPr>
          </xdr:nvSpPr>
          <xdr:spPr bwMode="auto">
            <a:xfrm>
              <a:off x="335" y="1103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Дата</a:t>
              </a:r>
            </a:p>
          </xdr:txBody>
        </xdr:sp>
        <xdr:sp macro="" textlink="">
          <xdr:nvSpPr>
            <xdr:cNvPr id="2094" name="Rectangle 46"/>
            <xdr:cNvSpPr>
              <a:spLocks noChangeArrowheads="1"/>
            </xdr:cNvSpPr>
          </xdr:nvSpPr>
          <xdr:spPr bwMode="auto">
            <a:xfrm>
              <a:off x="278" y="1103"/>
              <a:ext cx="5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Подпись</a:t>
              </a:r>
            </a:p>
          </xdr:txBody>
        </xdr:sp>
        <xdr:sp macro="" textlink="">
          <xdr:nvSpPr>
            <xdr:cNvPr id="2573" name="Line 47"/>
            <xdr:cNvSpPr>
              <a:spLocks noChangeShapeType="1"/>
            </xdr:cNvSpPr>
          </xdr:nvSpPr>
          <xdr:spPr bwMode="auto">
            <a:xfrm>
              <a:off x="373" y="1063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732" y="1128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Лист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238125</xdr:colOff>
      <xdr:row>7</xdr:row>
      <xdr:rowOff>85725</xdr:rowOff>
    </xdr:from>
    <xdr:to>
      <xdr:col>8</xdr:col>
      <xdr:colOff>219075</xdr:colOff>
      <xdr:row>9</xdr:row>
      <xdr:rowOff>152400</xdr:rowOff>
    </xdr:to>
    <xdr:grpSp>
      <xdr:nvGrpSpPr>
        <xdr:cNvPr id="3715" name="Group 46"/>
        <xdr:cNvGrpSpPr>
          <a:grpSpLocks/>
        </xdr:cNvGrpSpPr>
      </xdr:nvGrpSpPr>
      <xdr:grpSpPr bwMode="auto">
        <a:xfrm>
          <a:off x="1790700" y="1419225"/>
          <a:ext cx="2143125" cy="581025"/>
          <a:chOff x="188" y="147"/>
          <a:chExt cx="225" cy="57"/>
        </a:xfrm>
      </xdr:grpSpPr>
      <xdr:grpSp>
        <xdr:nvGrpSpPr>
          <xdr:cNvPr id="3739" name="Group 2"/>
          <xdr:cNvGrpSpPr>
            <a:grpSpLocks/>
          </xdr:cNvGrpSpPr>
        </xdr:nvGrpSpPr>
        <xdr:grpSpPr bwMode="auto">
          <a:xfrm>
            <a:off x="213" y="164"/>
            <a:ext cx="31" cy="40"/>
            <a:chOff x="79" y="68"/>
            <a:chExt cx="31" cy="43"/>
          </a:xfrm>
        </xdr:grpSpPr>
        <xdr:sp macro="" textlink="">
          <xdr:nvSpPr>
            <xdr:cNvPr id="3753" name="Line 3"/>
            <xdr:cNvSpPr>
              <a:spLocks noChangeShapeType="1"/>
            </xdr:cNvSpPr>
          </xdr:nvSpPr>
          <xdr:spPr bwMode="auto">
            <a:xfrm>
              <a:off x="94" y="68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54" name="Line 4"/>
            <xdr:cNvSpPr>
              <a:spLocks noChangeShapeType="1"/>
            </xdr:cNvSpPr>
          </xdr:nvSpPr>
          <xdr:spPr bwMode="auto">
            <a:xfrm>
              <a:off x="79" y="97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55" name="Line 5"/>
            <xdr:cNvSpPr>
              <a:spLocks noChangeShapeType="1"/>
            </xdr:cNvSpPr>
          </xdr:nvSpPr>
          <xdr:spPr bwMode="auto">
            <a:xfrm>
              <a:off x="84" y="104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56" name="Line 6"/>
            <xdr:cNvSpPr>
              <a:spLocks noChangeShapeType="1"/>
            </xdr:cNvSpPr>
          </xdr:nvSpPr>
          <xdr:spPr bwMode="auto">
            <a:xfrm>
              <a:off x="89" y="111"/>
              <a:ext cx="1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740" name="Group 7"/>
          <xdr:cNvGrpSpPr>
            <a:grpSpLocks/>
          </xdr:cNvGrpSpPr>
        </xdr:nvGrpSpPr>
        <xdr:grpSpPr bwMode="auto">
          <a:xfrm>
            <a:off x="188" y="147"/>
            <a:ext cx="56" cy="30"/>
            <a:chOff x="54" y="53"/>
            <a:chExt cx="56" cy="30"/>
          </a:xfrm>
        </xdr:grpSpPr>
        <xdr:sp macro="" textlink="">
          <xdr:nvSpPr>
            <xdr:cNvPr id="3747" name="Oval 8"/>
            <xdr:cNvSpPr>
              <a:spLocks noChangeArrowheads="1"/>
            </xdr:cNvSpPr>
          </xdr:nvSpPr>
          <xdr:spPr bwMode="auto">
            <a:xfrm>
              <a:off x="54" y="54"/>
              <a:ext cx="30" cy="29"/>
            </a:xfrm>
            <a:prstGeom prst="ellipse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748" name="Oval 9"/>
            <xdr:cNvSpPr>
              <a:spLocks noChangeArrowheads="1"/>
            </xdr:cNvSpPr>
          </xdr:nvSpPr>
          <xdr:spPr bwMode="auto">
            <a:xfrm>
              <a:off x="80" y="53"/>
              <a:ext cx="30" cy="29"/>
            </a:xfrm>
            <a:prstGeom prst="ellipse">
              <a:avLst/>
            </a:prstGeom>
            <a:solidFill>
              <a:srgbClr val="FFFFFF">
                <a:alpha val="0"/>
              </a:srgbClr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749" name="AutoShape 10"/>
            <xdr:cNvSpPr>
              <a:spLocks noChangeArrowheads="1"/>
            </xdr:cNvSpPr>
          </xdr:nvSpPr>
          <xdr:spPr bwMode="auto">
            <a:xfrm>
              <a:off x="62" y="60"/>
              <a:ext cx="13" cy="13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50" name="Line 11"/>
            <xdr:cNvSpPr>
              <a:spLocks noChangeShapeType="1"/>
            </xdr:cNvSpPr>
          </xdr:nvSpPr>
          <xdr:spPr bwMode="auto">
            <a:xfrm flipV="1">
              <a:off x="94" y="59"/>
              <a:ext cx="0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51" name="Line 12"/>
            <xdr:cNvSpPr>
              <a:spLocks noChangeShapeType="1"/>
            </xdr:cNvSpPr>
          </xdr:nvSpPr>
          <xdr:spPr bwMode="auto">
            <a:xfrm>
              <a:off x="94" y="69"/>
              <a:ext cx="8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52" name="Line 13"/>
            <xdr:cNvSpPr>
              <a:spLocks noChangeShapeType="1"/>
            </xdr:cNvSpPr>
          </xdr:nvSpPr>
          <xdr:spPr bwMode="auto">
            <a:xfrm flipH="1">
              <a:off x="88" y="69"/>
              <a:ext cx="6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741" name="Group 14"/>
          <xdr:cNvGrpSpPr>
            <a:grpSpLocks/>
          </xdr:cNvGrpSpPr>
        </xdr:nvGrpSpPr>
        <xdr:grpSpPr bwMode="auto">
          <a:xfrm>
            <a:off x="244" y="154"/>
            <a:ext cx="84" cy="21"/>
            <a:chOff x="110" y="59"/>
            <a:chExt cx="84" cy="17"/>
          </a:xfrm>
        </xdr:grpSpPr>
        <xdr:sp macro="" textlink="">
          <xdr:nvSpPr>
            <xdr:cNvPr id="3745" name="Line 15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46" name="Line 16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742" name="Group 17"/>
          <xdr:cNvGrpSpPr>
            <a:grpSpLocks/>
          </xdr:cNvGrpSpPr>
        </xdr:nvGrpSpPr>
        <xdr:grpSpPr bwMode="auto">
          <a:xfrm>
            <a:off x="329" y="154"/>
            <a:ext cx="84" cy="21"/>
            <a:chOff x="110" y="59"/>
            <a:chExt cx="84" cy="17"/>
          </a:xfrm>
        </xdr:grpSpPr>
        <xdr:sp macro="" textlink="">
          <xdr:nvSpPr>
            <xdr:cNvPr id="3743" name="Line 18"/>
            <xdr:cNvSpPr>
              <a:spLocks noChangeShapeType="1"/>
            </xdr:cNvSpPr>
          </xdr:nvSpPr>
          <xdr:spPr bwMode="auto">
            <a:xfrm>
              <a:off x="110" y="67"/>
              <a:ext cx="8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44" name="Line 19"/>
            <xdr:cNvSpPr>
              <a:spLocks noChangeShapeType="1"/>
            </xdr:cNvSpPr>
          </xdr:nvSpPr>
          <xdr:spPr bwMode="auto">
            <a:xfrm>
              <a:off x="194" y="59"/>
              <a:ext cx="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 editAs="absolute">
    <xdr:from>
      <xdr:col>1</xdr:col>
      <xdr:colOff>9525</xdr:colOff>
      <xdr:row>0</xdr:row>
      <xdr:rowOff>133350</xdr:rowOff>
    </xdr:from>
    <xdr:to>
      <xdr:col>17</xdr:col>
      <xdr:colOff>190500</xdr:colOff>
      <xdr:row>58</xdr:row>
      <xdr:rowOff>161925</xdr:rowOff>
    </xdr:to>
    <xdr:grpSp>
      <xdr:nvGrpSpPr>
        <xdr:cNvPr id="3716" name="Group 23"/>
        <xdr:cNvGrpSpPr>
          <a:grpSpLocks/>
        </xdr:cNvGrpSpPr>
      </xdr:nvGrpSpPr>
      <xdr:grpSpPr bwMode="auto">
        <a:xfrm>
          <a:off x="619125" y="133350"/>
          <a:ext cx="7248525" cy="11077575"/>
          <a:chOff x="25" y="46"/>
          <a:chExt cx="761" cy="1157"/>
        </a:xfrm>
      </xdr:grpSpPr>
      <xdr:sp macro="" textlink="">
        <xdr:nvSpPr>
          <xdr:cNvPr id="3717" name="Line 24"/>
          <xdr:cNvSpPr>
            <a:spLocks noChangeShapeType="1"/>
          </xdr:cNvSpPr>
        </xdr:nvSpPr>
        <xdr:spPr bwMode="auto">
          <a:xfrm flipH="1">
            <a:off x="729" y="1150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18" name="Line 25"/>
          <xdr:cNvSpPr>
            <a:spLocks noChangeShapeType="1"/>
          </xdr:cNvSpPr>
        </xdr:nvSpPr>
        <xdr:spPr bwMode="auto">
          <a:xfrm>
            <a:off x="729" y="1124"/>
            <a:ext cx="0" cy="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719" name="Group 26"/>
          <xdr:cNvGrpSpPr>
            <a:grpSpLocks/>
          </xdr:cNvGrpSpPr>
        </xdr:nvGrpSpPr>
        <xdr:grpSpPr bwMode="auto">
          <a:xfrm>
            <a:off x="25" y="46"/>
            <a:ext cx="761" cy="1157"/>
            <a:chOff x="64" y="18"/>
            <a:chExt cx="794" cy="1123"/>
          </a:xfrm>
        </xdr:grpSpPr>
        <xdr:sp macro="" textlink="">
          <xdr:nvSpPr>
            <xdr:cNvPr id="3737" name="Rectangle 27"/>
            <xdr:cNvSpPr>
              <a:spLocks noChangeArrowheads="1"/>
            </xdr:cNvSpPr>
          </xdr:nvSpPr>
          <xdr:spPr bwMode="auto">
            <a:xfrm>
              <a:off x="64" y="18"/>
              <a:ext cx="794" cy="112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738" name="Rectangle 28"/>
            <xdr:cNvSpPr>
              <a:spLocks noChangeArrowheads="1"/>
            </xdr:cNvSpPr>
          </xdr:nvSpPr>
          <xdr:spPr bwMode="auto">
            <a:xfrm>
              <a:off x="139" y="37"/>
              <a:ext cx="699" cy="1085"/>
            </a:xfrm>
            <a:prstGeom prst="rect">
              <a:avLst/>
            </a:prstGeom>
            <a:noFill/>
            <a:ln w="285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3720" name="Rectangle 29"/>
          <xdr:cNvSpPr>
            <a:spLocks noChangeArrowheads="1"/>
          </xdr:cNvSpPr>
        </xdr:nvSpPr>
        <xdr:spPr bwMode="auto">
          <a:xfrm>
            <a:off x="97" y="1124"/>
            <a:ext cx="670" cy="58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3721" name="Group 30"/>
          <xdr:cNvGrpSpPr>
            <a:grpSpLocks/>
          </xdr:cNvGrpSpPr>
        </xdr:nvGrpSpPr>
        <xdr:grpSpPr bwMode="auto">
          <a:xfrm>
            <a:off x="96" y="1124"/>
            <a:ext cx="237" cy="60"/>
            <a:chOff x="126" y="1062"/>
            <a:chExt cx="247" cy="59"/>
          </a:xfrm>
        </xdr:grpSpPr>
        <xdr:sp macro="" textlink="">
          <xdr:nvSpPr>
            <xdr:cNvPr id="3723" name="Line 31"/>
            <xdr:cNvSpPr>
              <a:spLocks noChangeShapeType="1"/>
            </xdr:cNvSpPr>
          </xdr:nvSpPr>
          <xdr:spPr bwMode="auto">
            <a:xfrm>
              <a:off x="127" y="1081"/>
              <a:ext cx="24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24" name="Line 32"/>
            <xdr:cNvSpPr>
              <a:spLocks noChangeShapeType="1"/>
            </xdr:cNvSpPr>
          </xdr:nvSpPr>
          <xdr:spPr bwMode="auto">
            <a:xfrm>
              <a:off x="127" y="1100"/>
              <a:ext cx="24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25" name="Line 33"/>
            <xdr:cNvSpPr>
              <a:spLocks noChangeShapeType="1"/>
            </xdr:cNvSpPr>
          </xdr:nvSpPr>
          <xdr:spPr bwMode="auto">
            <a:xfrm>
              <a:off x="335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26" name="Line 34"/>
            <xdr:cNvSpPr>
              <a:spLocks noChangeShapeType="1"/>
            </xdr:cNvSpPr>
          </xdr:nvSpPr>
          <xdr:spPr bwMode="auto">
            <a:xfrm>
              <a:off x="278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27" name="Line 35"/>
            <xdr:cNvSpPr>
              <a:spLocks noChangeShapeType="1"/>
            </xdr:cNvSpPr>
          </xdr:nvSpPr>
          <xdr:spPr bwMode="auto">
            <a:xfrm>
              <a:off x="240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28" name="Line 36"/>
            <xdr:cNvSpPr>
              <a:spLocks noChangeShapeType="1"/>
            </xdr:cNvSpPr>
          </xdr:nvSpPr>
          <xdr:spPr bwMode="auto">
            <a:xfrm>
              <a:off x="202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29" name="Line 37"/>
            <xdr:cNvSpPr>
              <a:spLocks noChangeShapeType="1"/>
            </xdr:cNvSpPr>
          </xdr:nvSpPr>
          <xdr:spPr bwMode="auto">
            <a:xfrm>
              <a:off x="163" y="1062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10" name="Rectangle 38"/>
            <xdr:cNvSpPr>
              <a:spLocks noChangeArrowheads="1"/>
            </xdr:cNvSpPr>
          </xdr:nvSpPr>
          <xdr:spPr bwMode="auto">
            <a:xfrm>
              <a:off x="126" y="1103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Изм</a:t>
              </a:r>
            </a:p>
          </xdr:txBody>
        </xdr:sp>
        <xdr:sp macro="" textlink="">
          <xdr:nvSpPr>
            <xdr:cNvPr id="3111" name="Rectangle 39"/>
            <xdr:cNvSpPr>
              <a:spLocks noChangeArrowheads="1"/>
            </xdr:cNvSpPr>
          </xdr:nvSpPr>
          <xdr:spPr bwMode="auto">
            <a:xfrm>
              <a:off x="162" y="1103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Кол.уч</a:t>
              </a:r>
            </a:p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ч</a:t>
              </a:r>
              <a:endParaRPr lang="ru-RU" sz="1000" b="0" i="0" u="none" strike="noStrike" baseline="0">
                <a:solidFill>
                  <a:srgbClr val="000000"/>
                </a:solidFill>
                <a:latin typeface="Arial Cyr"/>
                <a:cs typeface="Arial Cyr"/>
              </a:endParaRPr>
            </a:p>
            <a:p>
              <a:pPr algn="ctr" rtl="0">
                <a:defRPr sz="1000"/>
              </a:pPr>
              <a:endParaRPr lang="ru-RU" sz="1000" b="0" i="0" u="none" strike="noStrike" baseline="0">
                <a:solidFill>
                  <a:srgbClr val="000000"/>
                </a:solidFill>
                <a:latin typeface="Arial Cyr"/>
                <a:cs typeface="Arial Cyr"/>
              </a:endParaRPr>
            </a:p>
          </xdr:txBody>
        </xdr:sp>
        <xdr:sp macro="" textlink="">
          <xdr:nvSpPr>
            <xdr:cNvPr id="3112" name="Rectangle 40"/>
            <xdr:cNvSpPr>
              <a:spLocks noChangeArrowheads="1"/>
            </xdr:cNvSpPr>
          </xdr:nvSpPr>
          <xdr:spPr bwMode="auto">
            <a:xfrm>
              <a:off x="202" y="1103"/>
              <a:ext cx="3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Лист</a:t>
              </a:r>
            </a:p>
          </xdr:txBody>
        </xdr:sp>
        <xdr:sp macro="" textlink="">
          <xdr:nvSpPr>
            <xdr:cNvPr id="3113" name="Rectangle 41"/>
            <xdr:cNvSpPr>
              <a:spLocks noChangeArrowheads="1"/>
            </xdr:cNvSpPr>
          </xdr:nvSpPr>
          <xdr:spPr bwMode="auto">
            <a:xfrm>
              <a:off x="240" y="1103"/>
              <a:ext cx="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№док</a:t>
              </a:r>
            </a:p>
          </xdr:txBody>
        </xdr:sp>
        <xdr:sp macro="" textlink="">
          <xdr:nvSpPr>
            <xdr:cNvPr id="3114" name="Rectangle 42"/>
            <xdr:cNvSpPr>
              <a:spLocks noChangeArrowheads="1"/>
            </xdr:cNvSpPr>
          </xdr:nvSpPr>
          <xdr:spPr bwMode="auto">
            <a:xfrm>
              <a:off x="335" y="1103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Дата</a:t>
              </a:r>
            </a:p>
          </xdr:txBody>
        </xdr:sp>
        <xdr:sp macro="" textlink="">
          <xdr:nvSpPr>
            <xdr:cNvPr id="3115" name="Rectangle 43"/>
            <xdr:cNvSpPr>
              <a:spLocks noChangeArrowheads="1"/>
            </xdr:cNvSpPr>
          </xdr:nvSpPr>
          <xdr:spPr bwMode="auto">
            <a:xfrm>
              <a:off x="278" y="1103"/>
              <a:ext cx="5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Подпись</a:t>
              </a:r>
            </a:p>
          </xdr:txBody>
        </xdr:sp>
        <xdr:sp macro="" textlink="">
          <xdr:nvSpPr>
            <xdr:cNvPr id="3736" name="Line 44"/>
            <xdr:cNvSpPr>
              <a:spLocks noChangeShapeType="1"/>
            </xdr:cNvSpPr>
          </xdr:nvSpPr>
          <xdr:spPr bwMode="auto">
            <a:xfrm>
              <a:off x="373" y="1063"/>
              <a:ext cx="0" cy="5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117" name="Rectangle 45"/>
          <xdr:cNvSpPr>
            <a:spLocks noChangeArrowheads="1"/>
          </xdr:cNvSpPr>
        </xdr:nvSpPr>
        <xdr:spPr bwMode="auto">
          <a:xfrm>
            <a:off x="732" y="1128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Лист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openg.ru/sp31-110-2003.html" TargetMode="External"/><Relationship Id="rId1" Type="http://schemas.openxmlformats.org/officeDocument/2006/relationships/hyperlink" Target="http://www.topeng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openg.ru/" TargetMode="External"/><Relationship Id="rId1" Type="http://schemas.openxmlformats.org/officeDocument/2006/relationships/hyperlink" Target="http://www.topeng.ru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openg.ru/" TargetMode="External"/><Relationship Id="rId1" Type="http://schemas.openxmlformats.org/officeDocument/2006/relationships/hyperlink" Target="mailto:dvinogradov@yandex.ru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topeng.ru/" TargetMode="External"/><Relationship Id="rId1" Type="http://schemas.openxmlformats.org/officeDocument/2006/relationships/hyperlink" Target="mailto:dvinogradov@yandex.ru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F25"/>
  <sheetViews>
    <sheetView view="pageBreakPreview" topLeftCell="A8" zoomScale="200" zoomScaleNormal="100" workbookViewId="0">
      <selection activeCell="D18" sqref="D18"/>
    </sheetView>
  </sheetViews>
  <sheetFormatPr defaultRowHeight="12.75" x14ac:dyDescent="0.2"/>
  <cols>
    <col min="1" max="16384" width="9.140625" style="38"/>
  </cols>
  <sheetData>
    <row r="1" spans="5:5" hidden="1" x14ac:dyDescent="0.2"/>
    <row r="15" spans="5:5" x14ac:dyDescent="0.2">
      <c r="E15" s="48" t="s">
        <v>50</v>
      </c>
    </row>
    <row r="16" spans="5:5" x14ac:dyDescent="0.2">
      <c r="E16" s="48" t="s">
        <v>48</v>
      </c>
    </row>
    <row r="17" spans="4:6" hidden="1" x14ac:dyDescent="0.2"/>
    <row r="19" spans="4:6" ht="13.5" thickBot="1" x14ac:dyDescent="0.25"/>
    <row r="20" spans="4:6" ht="13.5" thickBot="1" x14ac:dyDescent="0.25">
      <c r="D20" s="65" t="s">
        <v>55</v>
      </c>
      <c r="E20" s="66"/>
      <c r="F20" s="67"/>
    </row>
    <row r="22" spans="4:6" ht="15" x14ac:dyDescent="0.2">
      <c r="D22" s="40"/>
      <c r="E22" s="49" t="s">
        <v>51</v>
      </c>
      <c r="F22" s="40"/>
    </row>
    <row r="23" spans="4:6" x14ac:dyDescent="0.2">
      <c r="D23" s="40"/>
      <c r="E23" s="50" t="s">
        <v>52</v>
      </c>
      <c r="F23" s="40"/>
    </row>
    <row r="24" spans="4:6" ht="13.5" thickBot="1" x14ac:dyDescent="0.25">
      <c r="D24" s="40"/>
      <c r="E24" s="50" t="s">
        <v>53</v>
      </c>
      <c r="F24" s="40"/>
    </row>
    <row r="25" spans="4:6" ht="13.5" thickBot="1" x14ac:dyDescent="0.25">
      <c r="D25" s="65" t="s">
        <v>54</v>
      </c>
      <c r="E25" s="66"/>
      <c r="F25" s="67"/>
    </row>
  </sheetData>
  <sheetProtection password="A18B" sheet="1" objects="1" scenarios="1"/>
  <mergeCells count="2">
    <mergeCell ref="D20:F20"/>
    <mergeCell ref="D25:F25"/>
  </mergeCells>
  <phoneticPr fontId="2" type="noConversion"/>
  <hyperlinks>
    <hyperlink ref="D20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G67"/>
  <sheetViews>
    <sheetView view="pageBreakPreview" topLeftCell="G13" zoomScaleNormal="100" zoomScaleSheetLayoutView="100" workbookViewId="0">
      <selection activeCell="AJ29" sqref="AJ29"/>
    </sheetView>
  </sheetViews>
  <sheetFormatPr defaultRowHeight="12.75" x14ac:dyDescent="0.2"/>
  <cols>
    <col min="2" max="2" width="5" customWidth="1"/>
    <col min="4" max="4" width="4.5703125" customWidth="1"/>
    <col min="5" max="5" width="8.140625" customWidth="1"/>
    <col min="6" max="7" width="7.42578125" customWidth="1"/>
    <col min="8" max="8" width="4.85546875" customWidth="1"/>
    <col min="9" max="11" width="6.7109375" customWidth="1"/>
    <col min="12" max="12" width="9" customWidth="1"/>
    <col min="14" max="14" width="8" customWidth="1"/>
    <col min="15" max="15" width="7.28515625" customWidth="1"/>
    <col min="16" max="16" width="0.5703125" customWidth="1"/>
    <col min="17" max="18" width="5.5703125" customWidth="1"/>
    <col min="19" max="19" width="5.5703125" hidden="1" customWidth="1"/>
    <col min="20" max="20" width="7" hidden="1" customWidth="1"/>
    <col min="21" max="21" width="11.5703125" hidden="1" customWidth="1"/>
    <col min="22" max="33" width="9.140625" hidden="1" customWidth="1"/>
  </cols>
  <sheetData>
    <row r="5" spans="4:19" ht="18" x14ac:dyDescent="0.25">
      <c r="D5" s="71" t="s">
        <v>21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5"/>
      <c r="Q5" s="5"/>
      <c r="R5" s="5"/>
      <c r="S5" s="5"/>
    </row>
    <row r="6" spans="4:19" ht="21" customHeight="1" x14ac:dyDescent="0.25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5"/>
      <c r="Q6" s="5"/>
      <c r="R6" s="5"/>
      <c r="S6" s="5"/>
    </row>
    <row r="7" spans="4:19" ht="15" customHeight="1" x14ac:dyDescent="0.25">
      <c r="D7" s="61"/>
      <c r="E7" s="62" t="str">
        <f>E23</f>
        <v>ТП</v>
      </c>
      <c r="F7" s="62"/>
      <c r="G7" s="62" t="str">
        <f>F23</f>
        <v>ГРЩ</v>
      </c>
      <c r="H7" s="62"/>
      <c r="I7" s="62" t="str">
        <f>F24</f>
        <v>ЩРЭ</v>
      </c>
      <c r="J7" s="62"/>
      <c r="K7" s="62" t="str">
        <f>F25</f>
        <v>ЩК</v>
      </c>
      <c r="L7" s="62"/>
      <c r="M7" s="62" t="str">
        <f>F26</f>
        <v>Гр.6</v>
      </c>
      <c r="N7" s="61"/>
      <c r="O7" s="61"/>
      <c r="P7" s="5"/>
      <c r="Q7" s="5"/>
      <c r="R7" s="5"/>
      <c r="S7" s="5"/>
    </row>
    <row r="8" spans="4:19" ht="22.5" x14ac:dyDescent="0.25">
      <c r="D8" s="61"/>
      <c r="E8" s="61"/>
      <c r="F8" s="63"/>
      <c r="G8" s="45" t="str">
        <f>L23&amp;"кВт"</f>
        <v>467,1кВт</v>
      </c>
      <c r="H8" s="63"/>
      <c r="I8" s="46" t="str">
        <f>L24&amp;"кВт"</f>
        <v>16,389кВт</v>
      </c>
      <c r="J8" s="63"/>
      <c r="K8" s="46" t="str">
        <f>L25&amp;"кВт"</f>
        <v>16,389кВт</v>
      </c>
      <c r="L8" s="63"/>
      <c r="M8" s="46" t="str">
        <f>L26&amp;"кВт"</f>
        <v>2,5кВт</v>
      </c>
      <c r="N8" s="61"/>
      <c r="O8" s="61"/>
      <c r="P8" s="5"/>
      <c r="Q8" s="5"/>
      <c r="R8" s="5"/>
      <c r="S8" s="5"/>
    </row>
    <row r="9" spans="4:19" ht="18" x14ac:dyDescent="0.25">
      <c r="D9" s="61"/>
      <c r="E9" s="61"/>
      <c r="F9" s="62" t="s">
        <v>37</v>
      </c>
      <c r="G9" s="62"/>
      <c r="H9" s="62" t="s">
        <v>38</v>
      </c>
      <c r="I9" s="62"/>
      <c r="J9" s="62" t="s">
        <v>39</v>
      </c>
      <c r="K9" s="62"/>
      <c r="L9" s="62" t="s">
        <v>40</v>
      </c>
      <c r="M9" s="61"/>
      <c r="N9" s="61"/>
      <c r="O9" s="61"/>
      <c r="P9" s="5"/>
      <c r="Q9" s="5"/>
      <c r="R9" s="5"/>
      <c r="S9" s="5"/>
    </row>
    <row r="10" spans="4:19" x14ac:dyDescent="0.2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4:19" x14ac:dyDescent="0.2"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4:19" x14ac:dyDescent="0.2">
      <c r="D12" s="55" t="s">
        <v>22</v>
      </c>
      <c r="E12" s="55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4:19" ht="13.5" thickBot="1" x14ac:dyDescent="0.25">
      <c r="D13" s="55"/>
      <c r="E13" s="72" t="s">
        <v>23</v>
      </c>
      <c r="F13" s="57" t="s">
        <v>24</v>
      </c>
      <c r="G13" s="38"/>
      <c r="H13" s="38"/>
      <c r="I13" s="38"/>
      <c r="J13" s="38"/>
      <c r="K13" s="38"/>
      <c r="L13" s="38"/>
      <c r="M13" s="38"/>
      <c r="N13" s="38"/>
      <c r="O13" s="38"/>
    </row>
    <row r="14" spans="4:19" x14ac:dyDescent="0.2">
      <c r="D14" s="55"/>
      <c r="E14" s="72"/>
      <c r="F14" s="58" t="s">
        <v>25</v>
      </c>
      <c r="G14" s="38"/>
      <c r="H14" s="38"/>
      <c r="I14" s="38"/>
      <c r="J14" s="38"/>
      <c r="K14" s="38"/>
      <c r="L14" s="38"/>
      <c r="M14" s="38"/>
      <c r="N14" s="38"/>
      <c r="O14" s="38"/>
    </row>
    <row r="15" spans="4:19" x14ac:dyDescent="0.2">
      <c r="D15" s="55" t="s">
        <v>26</v>
      </c>
      <c r="E15" s="56"/>
      <c r="F15" s="58"/>
      <c r="G15" s="38"/>
      <c r="H15" s="38"/>
      <c r="I15" s="38"/>
      <c r="J15" s="38"/>
      <c r="K15" s="38"/>
      <c r="L15" s="38"/>
      <c r="M15" s="38"/>
      <c r="N15" s="38"/>
      <c r="O15" s="38"/>
    </row>
    <row r="16" spans="4:19" x14ac:dyDescent="0.2">
      <c r="D16" s="55"/>
      <c r="E16" s="56" t="s">
        <v>27</v>
      </c>
      <c r="F16" s="59" t="s">
        <v>30</v>
      </c>
      <c r="G16" s="38"/>
      <c r="H16" s="38"/>
      <c r="I16" s="38"/>
      <c r="J16" s="38"/>
      <c r="K16" s="38"/>
      <c r="L16" s="38"/>
      <c r="M16" s="38"/>
      <c r="N16" s="38"/>
      <c r="O16" s="38"/>
    </row>
    <row r="17" spans="4:24" x14ac:dyDescent="0.2">
      <c r="D17" s="55"/>
      <c r="E17" s="56" t="s">
        <v>28</v>
      </c>
      <c r="F17" s="59" t="s">
        <v>35</v>
      </c>
      <c r="G17" s="38"/>
      <c r="H17" s="38"/>
      <c r="I17" s="38"/>
      <c r="J17" s="38"/>
      <c r="K17" s="38"/>
      <c r="L17" s="38"/>
      <c r="M17" s="38"/>
      <c r="N17" s="38"/>
      <c r="O17" s="38"/>
    </row>
    <row r="18" spans="4:24" x14ac:dyDescent="0.2">
      <c r="D18" s="55"/>
      <c r="E18" s="56" t="s">
        <v>29</v>
      </c>
      <c r="F18" s="59" t="s">
        <v>31</v>
      </c>
      <c r="G18" s="38"/>
      <c r="H18" s="38"/>
      <c r="I18" s="38"/>
      <c r="J18" s="38"/>
      <c r="K18" s="38"/>
      <c r="L18" s="38"/>
      <c r="M18" s="38"/>
      <c r="N18" s="38"/>
      <c r="O18" s="38"/>
    </row>
    <row r="19" spans="4:24" x14ac:dyDescent="0.2">
      <c r="D19" s="55"/>
      <c r="E19" s="56" t="s">
        <v>32</v>
      </c>
      <c r="F19" s="59" t="s">
        <v>34</v>
      </c>
      <c r="G19" s="38"/>
      <c r="H19" s="38"/>
      <c r="I19" s="38"/>
      <c r="J19" s="38"/>
      <c r="K19" s="38"/>
      <c r="L19" s="38"/>
      <c r="M19" s="38"/>
      <c r="N19" s="38"/>
      <c r="O19" s="38"/>
    </row>
    <row r="20" spans="4:24" x14ac:dyDescent="0.2">
      <c r="D20" s="55"/>
      <c r="E20" s="55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4:24" ht="27" customHeight="1" x14ac:dyDescent="0.2">
      <c r="D21" s="70" t="s">
        <v>10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4"/>
      <c r="Q21" s="14"/>
      <c r="R21" s="14"/>
      <c r="S21" s="14"/>
      <c r="T21" s="1"/>
      <c r="U21" s="2"/>
      <c r="V21" s="1"/>
      <c r="W21" s="1"/>
      <c r="X21" s="1"/>
    </row>
    <row r="22" spans="4:24" ht="38.25" x14ac:dyDescent="0.2">
      <c r="D22" s="43" t="s">
        <v>33</v>
      </c>
      <c r="E22" s="60" t="s">
        <v>1</v>
      </c>
      <c r="F22" s="60" t="s">
        <v>0</v>
      </c>
      <c r="G22" s="43" t="s">
        <v>13</v>
      </c>
      <c r="H22" s="43" t="s">
        <v>2</v>
      </c>
      <c r="I22" s="43" t="s">
        <v>3</v>
      </c>
      <c r="J22" s="43" t="s">
        <v>20</v>
      </c>
      <c r="K22" s="43" t="s">
        <v>16</v>
      </c>
      <c r="L22" s="43" t="s">
        <v>17</v>
      </c>
      <c r="M22" s="43" t="s">
        <v>18</v>
      </c>
      <c r="N22" s="43" t="s">
        <v>47</v>
      </c>
      <c r="O22" s="43" t="s">
        <v>19</v>
      </c>
      <c r="P22" s="14"/>
      <c r="Q22" s="14"/>
      <c r="R22" s="14"/>
      <c r="S22" s="14"/>
      <c r="T22" s="2"/>
      <c r="U22" s="1"/>
      <c r="V22" s="1"/>
      <c r="W22" s="1"/>
    </row>
    <row r="23" spans="4:24" ht="18.75" customHeight="1" x14ac:dyDescent="0.2">
      <c r="D23" s="44">
        <v>1</v>
      </c>
      <c r="E23" s="20" t="s">
        <v>5</v>
      </c>
      <c r="F23" s="44" t="str">
        <f>E24</f>
        <v>ГРЩ</v>
      </c>
      <c r="G23" s="20">
        <v>380</v>
      </c>
      <c r="H23" s="18" t="s">
        <v>8</v>
      </c>
      <c r="I23" s="18">
        <v>2</v>
      </c>
      <c r="J23" s="18">
        <v>240</v>
      </c>
      <c r="K23" s="18">
        <v>0.11</v>
      </c>
      <c r="L23" s="37">
        <v>467.1</v>
      </c>
      <c r="M23" s="47">
        <f>ROUND(L23*K23,3)</f>
        <v>51.381</v>
      </c>
      <c r="N23" s="43">
        <f>IF(H23="Cu",V23,W23)</f>
        <v>21.9</v>
      </c>
      <c r="O23" s="44">
        <f ca="1">IF(U$64&lt;W$64, T23,"Время истекло")</f>
        <v>2.46</v>
      </c>
      <c r="P23" s="15"/>
      <c r="Q23" s="15"/>
      <c r="R23" s="15"/>
      <c r="S23" s="15"/>
      <c r="T23" s="8">
        <f>ROUND(N23*M23/(J23*I23)*U55,2)</f>
        <v>2.46</v>
      </c>
      <c r="U23" s="11">
        <f>T24+T25+T26</f>
        <v>1.78</v>
      </c>
      <c r="V23" s="6">
        <f>CHOOSE(MATCH(G23,AB41:AB42,-1),AC41,AC42,,)</f>
        <v>13.1</v>
      </c>
      <c r="W23" s="6">
        <f>CHOOSE(MATCH(G23,AB41:AB42,-1),AD41,AD42,,)</f>
        <v>21.9</v>
      </c>
    </row>
    <row r="24" spans="4:24" ht="18.75" customHeight="1" x14ac:dyDescent="0.2">
      <c r="D24" s="44">
        <v>2</v>
      </c>
      <c r="E24" s="20" t="s">
        <v>6</v>
      </c>
      <c r="F24" s="44" t="str">
        <f>E25</f>
        <v>ЩРЭ</v>
      </c>
      <c r="G24" s="20">
        <v>380</v>
      </c>
      <c r="H24" s="18" t="s">
        <v>8</v>
      </c>
      <c r="I24" s="18">
        <v>1</v>
      </c>
      <c r="J24" s="18">
        <v>16</v>
      </c>
      <c r="K24" s="18">
        <v>1.7999999999999999E-2</v>
      </c>
      <c r="L24" s="18">
        <v>16.388999999999999</v>
      </c>
      <c r="M24" s="47">
        <f>ROUND(L24*K24,3)</f>
        <v>0.29499999999999998</v>
      </c>
      <c r="N24" s="43">
        <f>IF(H24="Cu",V24,W24)</f>
        <v>21.9</v>
      </c>
      <c r="O24" s="44">
        <f ca="1">IF(U$64&lt;W$64, T24,"Время истекло")</f>
        <v>0.42</v>
      </c>
      <c r="P24" s="15"/>
      <c r="Q24" s="15"/>
      <c r="R24" s="15"/>
      <c r="S24" s="15"/>
      <c r="T24" s="8">
        <f>ROUND(N24*M24/(J24*I24)*U55,2)</f>
        <v>0.42</v>
      </c>
      <c r="V24" s="6">
        <f>CHOOSE(MATCH(G24,AB41:AB42,-1),AC41,AC42,,)</f>
        <v>13.1</v>
      </c>
      <c r="W24" s="6">
        <f>CHOOSE(MATCH(G24,AB41:AB42,-1),AD41,AD42,,)</f>
        <v>21.9</v>
      </c>
    </row>
    <row r="25" spans="4:24" ht="18.75" customHeight="1" x14ac:dyDescent="0.2">
      <c r="D25" s="44">
        <v>3</v>
      </c>
      <c r="E25" s="20" t="s">
        <v>58</v>
      </c>
      <c r="F25" s="44" t="str">
        <f>E26</f>
        <v>ЩК</v>
      </c>
      <c r="G25" s="20">
        <v>380</v>
      </c>
      <c r="H25" s="18" t="s">
        <v>9</v>
      </c>
      <c r="I25" s="18">
        <v>1</v>
      </c>
      <c r="J25" s="18">
        <v>10</v>
      </c>
      <c r="K25" s="18">
        <v>5.0000000000000001E-3</v>
      </c>
      <c r="L25" s="18">
        <v>16.388999999999999</v>
      </c>
      <c r="M25" s="47">
        <f>ROUND(L25*K25,3)</f>
        <v>8.2000000000000003E-2</v>
      </c>
      <c r="N25" s="43">
        <f>IF(H25="Cu",V25,W25)</f>
        <v>13.1</v>
      </c>
      <c r="O25" s="44">
        <f ca="1">IF(U$64&lt;W$64, T25,"Время истекло")</f>
        <v>0.11</v>
      </c>
      <c r="P25" s="15"/>
      <c r="Q25" s="15"/>
      <c r="R25" s="15"/>
      <c r="S25" s="15"/>
      <c r="T25" s="8">
        <f>ROUND(N25*M25/(J25*I25)*U55,2)</f>
        <v>0.11</v>
      </c>
      <c r="V25" s="6">
        <f>CHOOSE(MATCH(G25,AB41:AB42,-1),AC41,AC42,,)</f>
        <v>13.1</v>
      </c>
      <c r="W25" s="6">
        <f>CHOOSE(MATCH(G25,AB41:AB42,-1),AD41,AD42,,)</f>
        <v>21.9</v>
      </c>
    </row>
    <row r="26" spans="4:24" ht="18.75" customHeight="1" x14ac:dyDescent="0.2">
      <c r="D26" s="44">
        <v>4</v>
      </c>
      <c r="E26" s="20" t="s">
        <v>59</v>
      </c>
      <c r="F26" s="20" t="s">
        <v>57</v>
      </c>
      <c r="G26" s="20">
        <v>220</v>
      </c>
      <c r="H26" s="18" t="s">
        <v>9</v>
      </c>
      <c r="I26" s="18">
        <v>1</v>
      </c>
      <c r="J26" s="18">
        <v>2.5</v>
      </c>
      <c r="K26" s="18">
        <v>1.4999999999999999E-2</v>
      </c>
      <c r="L26" s="18">
        <v>2.5</v>
      </c>
      <c r="M26" s="47">
        <f>ROUND(L26*K26,3)</f>
        <v>3.7999999999999999E-2</v>
      </c>
      <c r="N26" s="43">
        <f>IF(H26="Cu",V26,W26)</f>
        <v>78.599999999999994</v>
      </c>
      <c r="O26" s="44">
        <f ca="1">IF(U$64&lt;W$64, T26,"Время истекло")</f>
        <v>1.25</v>
      </c>
      <c r="P26" s="15"/>
      <c r="Q26" s="15"/>
      <c r="R26" s="15"/>
      <c r="S26" s="15"/>
      <c r="T26" s="8">
        <f>ROUND(N26*M26/(J26*I26)*U55,2)</f>
        <v>1.25</v>
      </c>
      <c r="V26" s="6">
        <f>CHOOSE(MATCH(G26,AB41:AB42,-1),AC41,AC42,,)</f>
        <v>78.599999999999994</v>
      </c>
      <c r="W26" s="6">
        <f>CHOOSE(MATCH(G26,AB41:AB42,-1),AD41,AD42,,)</f>
        <v>131</v>
      </c>
    </row>
    <row r="27" spans="4:24" x14ac:dyDescent="0.2">
      <c r="K27" s="3"/>
      <c r="L27" s="4"/>
      <c r="M27" s="4"/>
      <c r="N27" s="9" t="s">
        <v>12</v>
      </c>
      <c r="O27" s="44">
        <f ca="1">IF(U$64&lt;W$64, T27,"topeng.ru")</f>
        <v>4.24</v>
      </c>
      <c r="P27" s="16"/>
      <c r="Q27" s="16"/>
      <c r="R27" s="16"/>
      <c r="S27" s="16"/>
      <c r="T27" s="10">
        <f>SUM(T23:T26)</f>
        <v>4.24</v>
      </c>
    </row>
    <row r="28" spans="4:24" x14ac:dyDescent="0.2">
      <c r="D28" s="38"/>
      <c r="E28" s="38"/>
      <c r="F28" s="38"/>
      <c r="G28" s="38"/>
      <c r="H28" s="38"/>
      <c r="I28" s="38"/>
      <c r="J28" s="38"/>
      <c r="K28" s="51"/>
      <c r="L28" s="52"/>
      <c r="M28" s="52"/>
      <c r="N28" s="52"/>
      <c r="O28" s="52"/>
      <c r="P28" s="4"/>
      <c r="Q28" s="4"/>
      <c r="R28" s="4"/>
      <c r="S28" s="4"/>
      <c r="T28" s="4"/>
    </row>
    <row r="29" spans="4:24" x14ac:dyDescent="0.2">
      <c r="D29" s="38" t="s">
        <v>41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4:24" x14ac:dyDescent="0.2">
      <c r="D30" s="53" t="str">
        <f>IF(T27&lt;T31,U30," ")</f>
        <v>составили 4,24%, что удовлетворяет требованиям СП31-110-2003 п.7.23.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U30" s="13" t="str">
        <f xml:space="preserve"> "составили " &amp;T27&amp; "%, что удовлетворяет требованиям СП31-110-2003 п.7.23."</f>
        <v>составили 4,24%, что удовлетворяет требованиям СП31-110-2003 п.7.23.</v>
      </c>
    </row>
    <row r="31" spans="4:24" x14ac:dyDescent="0.2">
      <c r="D31" s="54" t="str">
        <f>IF(T27&lt;T31," ",U31)</f>
        <v xml:space="preserve"> 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T31" s="12">
        <v>7.5</v>
      </c>
      <c r="U31" t="str">
        <f xml:space="preserve"> "составили " &amp;T27&amp; "%, что НЕ удовлетворяет требованиям СП31-110-2003 п.7.23!!!!"</f>
        <v>составили 4,24%, что НЕ удовлетворяет требованиям СП31-110-2003 п.7.23!!!!</v>
      </c>
    </row>
    <row r="32" spans="4:24" x14ac:dyDescent="0.2">
      <c r="D32" s="38" t="str">
        <f>"Суммарные потери напряжения от шин 0,4 кВ " &amp;F23&amp; " до наиболее удаленных потребителей "</f>
        <v xml:space="preserve">Суммарные потери напряжения от шин 0,4 кВ ГРЩ до наиболее удаленных потребителей 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32" x14ac:dyDescent="0.2">
      <c r="D33" s="53" t="str">
        <f>IF(U23&lt;T34,U33," ")</f>
        <v>составили 1,78%, что удовлетворяет требованиям ГОСТ Р 50571.15-97  п.525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U33" t="str">
        <f xml:space="preserve"> "составили " &amp;U23&amp; "%, что удовлетворяет требованиям ГОСТ Р 50571.15-97  п.525"</f>
        <v>составили 1,78%, что удовлетворяет требованиям ГОСТ Р 50571.15-97  п.525</v>
      </c>
    </row>
    <row r="34" spans="1:32" x14ac:dyDescent="0.2">
      <c r="D34" s="54" t="str">
        <f>IF(U23&lt;T34," ",U34)</f>
        <v xml:space="preserve"> 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T34">
        <v>4</v>
      </c>
      <c r="U34" t="str">
        <f xml:space="preserve"> "составили " &amp;U23&amp; "%, что НЕ удовлетворяет требованиям ГОСТ Р 50571.15-97  п.525!!!!"</f>
        <v>составили 1,78%, что НЕ удовлетворяет требованиям ГОСТ Р 50571.15-97  п.525!!!!</v>
      </c>
    </row>
    <row r="35" spans="1:32" x14ac:dyDescent="0.2">
      <c r="D35" s="38" t="s">
        <v>36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32" x14ac:dyDescent="0.2">
      <c r="D36" s="38" t="s">
        <v>43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32" x14ac:dyDescent="0.2">
      <c r="D37" s="38" t="s">
        <v>42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32" hidden="1" x14ac:dyDescent="0.2"/>
    <row r="40" spans="1:32" x14ac:dyDescent="0.2">
      <c r="U40" s="68" t="s">
        <v>4</v>
      </c>
      <c r="V40" s="68"/>
      <c r="X40" s="33" t="s">
        <v>7</v>
      </c>
      <c r="Y40" s="33" t="s">
        <v>9</v>
      </c>
      <c r="Z40" s="33" t="s">
        <v>8</v>
      </c>
      <c r="AB40" s="33" t="s">
        <v>14</v>
      </c>
      <c r="AC40" s="33" t="s">
        <v>9</v>
      </c>
      <c r="AD40" s="33" t="s">
        <v>8</v>
      </c>
    </row>
    <row r="41" spans="1:32" x14ac:dyDescent="0.2">
      <c r="U41" s="6">
        <v>250</v>
      </c>
      <c r="V41" s="33">
        <v>0.104</v>
      </c>
      <c r="X41" s="33">
        <v>240</v>
      </c>
      <c r="Y41" s="33"/>
      <c r="Z41" s="33">
        <v>1</v>
      </c>
      <c r="AB41" s="33">
        <v>380</v>
      </c>
      <c r="AC41" s="33">
        <v>13.1</v>
      </c>
      <c r="AD41" s="33">
        <v>21.9</v>
      </c>
      <c r="AF41">
        <v>1</v>
      </c>
    </row>
    <row r="42" spans="1:32" x14ac:dyDescent="0.2">
      <c r="A42" s="41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U42" s="6">
        <v>400</v>
      </c>
      <c r="V42" s="33">
        <v>6.5000000000000002E-2</v>
      </c>
      <c r="X42" s="33">
        <v>185</v>
      </c>
      <c r="Y42" s="33">
        <f>0.106/2</f>
        <v>5.2999999999999999E-2</v>
      </c>
      <c r="Z42" s="33">
        <v>2</v>
      </c>
      <c r="AB42" s="33">
        <v>220</v>
      </c>
      <c r="AC42" s="33">
        <v>78.599999999999994</v>
      </c>
      <c r="AD42" s="33">
        <v>131</v>
      </c>
      <c r="AF42">
        <v>2</v>
      </c>
    </row>
    <row r="43" spans="1:32" x14ac:dyDescent="0.2"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U43" s="34">
        <v>630</v>
      </c>
      <c r="V43" s="33">
        <v>4.2999999999999997E-2</v>
      </c>
      <c r="X43" s="33">
        <v>150</v>
      </c>
      <c r="Y43" s="33">
        <f>0.285/2</f>
        <v>0.14249999999999999</v>
      </c>
      <c r="Z43" s="33">
        <f>0.446</f>
        <v>0.44600000000000001</v>
      </c>
      <c r="AF43">
        <v>3</v>
      </c>
    </row>
    <row r="44" spans="1:32" x14ac:dyDescent="0.2"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U44" s="6">
        <v>1000</v>
      </c>
      <c r="V44" s="33">
        <v>2.7E-2</v>
      </c>
      <c r="X44" s="33">
        <v>120</v>
      </c>
      <c r="Y44" s="33">
        <f>0.35/2</f>
        <v>0.17499999999999999</v>
      </c>
      <c r="Z44" s="33">
        <f>0.561/2</f>
        <v>0.28050000000000003</v>
      </c>
      <c r="AF44">
        <v>4</v>
      </c>
    </row>
    <row r="45" spans="1:32" x14ac:dyDescent="0.2"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U45" s="6">
        <v>1250</v>
      </c>
      <c r="V45" s="33">
        <v>0</v>
      </c>
      <c r="X45" s="33">
        <v>95</v>
      </c>
      <c r="Y45" s="33">
        <f>0.428/2</f>
        <v>0.214</v>
      </c>
      <c r="Z45" s="33">
        <f>0.797/2</f>
        <v>0.39850000000000002</v>
      </c>
      <c r="AF45">
        <v>5</v>
      </c>
    </row>
    <row r="46" spans="1:32" x14ac:dyDescent="0.2"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U46" s="6">
        <v>1600</v>
      </c>
      <c r="V46" s="33">
        <v>0</v>
      </c>
      <c r="X46" s="33">
        <v>70</v>
      </c>
      <c r="Y46" s="33">
        <f>0.58/2</f>
        <v>0.28999999999999998</v>
      </c>
      <c r="Z46" s="33">
        <f>0.932/2</f>
        <v>0.46600000000000003</v>
      </c>
      <c r="AF46">
        <v>6</v>
      </c>
    </row>
    <row r="47" spans="1:32" x14ac:dyDescent="0.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X47" s="33">
        <v>50</v>
      </c>
      <c r="Y47" s="33">
        <f>0.793/2</f>
        <v>0.39650000000000002</v>
      </c>
      <c r="Z47" s="33">
        <f>1.29/2</f>
        <v>0.64500000000000002</v>
      </c>
      <c r="AF47">
        <v>7</v>
      </c>
    </row>
    <row r="48" spans="1:32" x14ac:dyDescent="0.2"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X48" s="33">
        <v>35</v>
      </c>
      <c r="Y48" s="33">
        <f>1.09/2</f>
        <v>0.54500000000000004</v>
      </c>
      <c r="Z48" s="33">
        <f>1.84/2</f>
        <v>0.92</v>
      </c>
      <c r="AF48">
        <v>8</v>
      </c>
    </row>
    <row r="49" spans="4:32" x14ac:dyDescent="0.2"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X49" s="33">
        <v>25</v>
      </c>
      <c r="Y49" s="33">
        <f>1.49/2</f>
        <v>0.745</v>
      </c>
      <c r="Z49" s="33">
        <f>2.56/2</f>
        <v>1.28</v>
      </c>
      <c r="AF49">
        <v>9</v>
      </c>
    </row>
    <row r="50" spans="4:32" x14ac:dyDescent="0.2"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X50" s="33">
        <v>16</v>
      </c>
      <c r="Y50" s="33">
        <f>2.4/2</f>
        <v>1.2</v>
      </c>
      <c r="Z50" s="33">
        <f>3.96/2</f>
        <v>1.98</v>
      </c>
    </row>
    <row r="51" spans="4:32" x14ac:dyDescent="0.2"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X51" s="33">
        <v>10</v>
      </c>
      <c r="Y51" s="33">
        <f>3.68/2</f>
        <v>1.84</v>
      </c>
      <c r="Z51" s="33">
        <f>6.32/2</f>
        <v>3.16</v>
      </c>
    </row>
    <row r="52" spans="4:32" x14ac:dyDescent="0.2"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X52" s="33">
        <v>6</v>
      </c>
      <c r="Y52" s="33">
        <f>6.12/2</f>
        <v>3.06</v>
      </c>
      <c r="Z52" s="33">
        <f>10.5/2</f>
        <v>5.25</v>
      </c>
    </row>
    <row r="53" spans="4:32" x14ac:dyDescent="0.2"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X53" s="33">
        <v>4</v>
      </c>
      <c r="Y53" s="33">
        <f>9.3/2</f>
        <v>4.6500000000000004</v>
      </c>
      <c r="Z53" s="33">
        <f>15.8/2</f>
        <v>7.9</v>
      </c>
    </row>
    <row r="54" spans="4:32" x14ac:dyDescent="0.2"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U54" t="s">
        <v>15</v>
      </c>
      <c r="X54" s="33">
        <v>2.5</v>
      </c>
      <c r="Y54" s="33">
        <f>15.1/2</f>
        <v>7.55</v>
      </c>
      <c r="Z54" s="33">
        <f>25.2/2</f>
        <v>12.6</v>
      </c>
    </row>
    <row r="55" spans="4:32" x14ac:dyDescent="0.2"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U55">
        <v>1.05</v>
      </c>
      <c r="X55" s="33">
        <v>1.5</v>
      </c>
      <c r="Y55" s="33">
        <f>25.2/2</f>
        <v>12.6</v>
      </c>
      <c r="Z55" s="33">
        <v>0</v>
      </c>
    </row>
    <row r="56" spans="4:32" x14ac:dyDescent="0.2"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4:32" ht="17.25" customHeight="1" x14ac:dyDescent="0.2"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39" t="s">
        <v>49</v>
      </c>
      <c r="U57">
        <v>1.05</v>
      </c>
    </row>
    <row r="58" spans="4:32" x14ac:dyDescent="0.2">
      <c r="I58" s="69" t="s">
        <v>60</v>
      </c>
      <c r="J58" s="69"/>
      <c r="K58" s="69"/>
      <c r="L58" s="69"/>
      <c r="M58" s="69"/>
      <c r="N58" s="69"/>
      <c r="O58" s="69"/>
    </row>
    <row r="59" spans="4:32" ht="8.25" customHeight="1" x14ac:dyDescent="0.2">
      <c r="I59" s="69"/>
      <c r="J59" s="69"/>
      <c r="K59" s="69"/>
      <c r="L59" s="69"/>
      <c r="M59" s="69"/>
      <c r="N59" s="69"/>
      <c r="O59" s="69"/>
    </row>
    <row r="60" spans="4:32" ht="26.25" customHeight="1" x14ac:dyDescent="0.2">
      <c r="I60" s="69"/>
      <c r="J60" s="69"/>
      <c r="K60" s="69"/>
      <c r="L60" s="69"/>
      <c r="M60" s="69"/>
      <c r="N60" s="69"/>
      <c r="O60" s="69"/>
      <c r="Q60" s="35" t="s">
        <v>56</v>
      </c>
      <c r="R60" s="17"/>
      <c r="S60" s="17"/>
    </row>
    <row r="61" spans="4:32" ht="13.5" thickBot="1" x14ac:dyDescent="0.25"/>
    <row r="62" spans="4:32" x14ac:dyDescent="0.2">
      <c r="U62" s="21"/>
      <c r="V62" s="22"/>
      <c r="W62" s="22"/>
      <c r="X62" s="22"/>
      <c r="Y62" s="23"/>
    </row>
    <row r="63" spans="4:32" x14ac:dyDescent="0.2">
      <c r="U63" s="24" t="s">
        <v>45</v>
      </c>
      <c r="V63" s="25"/>
      <c r="W63" s="25" t="s">
        <v>46</v>
      </c>
      <c r="X63" s="25"/>
      <c r="Y63" s="26"/>
    </row>
    <row r="64" spans="4:32" x14ac:dyDescent="0.2">
      <c r="U64" s="27">
        <f ca="1">TODAY()</f>
        <v>41659</v>
      </c>
      <c r="V64" s="28"/>
      <c r="W64" s="29">
        <v>45292</v>
      </c>
      <c r="X64" s="25"/>
      <c r="Y64" s="26"/>
    </row>
    <row r="65" spans="21:25" x14ac:dyDescent="0.2">
      <c r="U65" s="24"/>
      <c r="V65" s="25"/>
      <c r="W65" s="25"/>
      <c r="X65" s="25"/>
      <c r="Y65" s="26"/>
    </row>
    <row r="66" spans="21:25" x14ac:dyDescent="0.2">
      <c r="U66" s="24"/>
      <c r="V66" s="25"/>
      <c r="W66" s="25"/>
      <c r="X66" s="25"/>
      <c r="Y66" s="26"/>
    </row>
    <row r="67" spans="21:25" ht="13.5" thickBot="1" x14ac:dyDescent="0.25">
      <c r="U67" s="30" t="str">
        <f ca="1">IF(U64&lt;W64, "GOOD"," Fuck You!!!")</f>
        <v>GOOD</v>
      </c>
      <c r="V67" s="31"/>
      <c r="W67" s="31"/>
      <c r="X67" s="31"/>
      <c r="Y67" s="32"/>
    </row>
  </sheetData>
  <sheetProtection password="D3C4" sheet="1" objects="1" scenarios="1"/>
  <mergeCells count="5">
    <mergeCell ref="U40:V40"/>
    <mergeCell ref="I58:O60"/>
    <mergeCell ref="D21:O21"/>
    <mergeCell ref="D5:O5"/>
    <mergeCell ref="E13:E14"/>
  </mergeCells>
  <phoneticPr fontId="2" type="noConversion"/>
  <dataValidations count="6">
    <dataValidation type="list" allowBlank="1" showInputMessage="1" showErrorMessage="1" sqref="J23:J26">
      <formula1>$X$41:$X$55</formula1>
    </dataValidation>
    <dataValidation type="list" allowBlank="1" showInputMessage="1" showErrorMessage="1" sqref="H23:H26">
      <formula1>$Y$40:$Z$40</formula1>
    </dataValidation>
    <dataValidation type="list" allowBlank="1" showInputMessage="1" showErrorMessage="1" sqref="F12">
      <formula1>$U$41:$U$46</formula1>
    </dataValidation>
    <dataValidation type="list" allowBlank="1" showInputMessage="1" showErrorMessage="1" sqref="G23:G26">
      <formula1>$AB$41:$AB$42</formula1>
    </dataValidation>
    <dataValidation type="list" allowBlank="1" showInputMessage="1" showErrorMessage="1" sqref="I26">
      <formula1>"1,2,3,4,5,6,7,8,9,10,11,12,13,14,15"</formula1>
    </dataValidation>
    <dataValidation type="list" allowBlank="1" showInputMessage="1" showErrorMessage="1" sqref="I23:I25">
      <formula1>"1,2,3,4,5,6,7,8,9,10,11,12,13,14,15"</formula1>
    </dataValidation>
  </dataValidations>
  <hyperlinks>
    <hyperlink ref="Q57" r:id="rId1"/>
    <hyperlink ref="D42:Q57" r:id="rId2" display="topeng.ru"/>
  </hyperlinks>
  <pageMargins left="0" right="0" top="0" bottom="0" header="0.51181102362204722" footer="0.51181102362204722"/>
  <pageSetup paperSize="9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AF66"/>
  <sheetViews>
    <sheetView view="pageBreakPreview" topLeftCell="A7" zoomScaleNormal="100" zoomScaleSheetLayoutView="100" workbookViewId="0">
      <selection activeCell="AG7" sqref="AE1:AG1048576"/>
    </sheetView>
  </sheetViews>
  <sheetFormatPr defaultRowHeight="12.75" x14ac:dyDescent="0.2"/>
  <cols>
    <col min="2" max="2" width="5" customWidth="1"/>
    <col min="4" max="4" width="4.5703125" customWidth="1"/>
    <col min="5" max="5" width="8.140625" customWidth="1"/>
    <col min="6" max="7" width="7.42578125" customWidth="1"/>
    <col min="8" max="8" width="4.85546875" customWidth="1"/>
    <col min="9" max="11" width="6.7109375" customWidth="1"/>
    <col min="12" max="12" width="8" customWidth="1"/>
    <col min="14" max="14" width="8" customWidth="1"/>
    <col min="15" max="15" width="7.28515625" customWidth="1"/>
    <col min="16" max="16" width="1.28515625" customWidth="1"/>
    <col min="17" max="19" width="5.5703125" customWidth="1"/>
    <col min="20" max="20" width="7" hidden="1" customWidth="1"/>
    <col min="21" max="21" width="11.5703125" hidden="1" customWidth="1"/>
    <col min="22" max="30" width="9.140625" hidden="1" customWidth="1"/>
    <col min="32" max="32" width="0" hidden="1" customWidth="1"/>
  </cols>
  <sheetData>
    <row r="4" spans="4:19" x14ac:dyDescent="0.2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4:19" ht="18" x14ac:dyDescent="0.25">
      <c r="D5" s="73" t="s">
        <v>21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5"/>
      <c r="Q5" s="5"/>
      <c r="R5" s="5"/>
      <c r="S5" s="5"/>
    </row>
    <row r="6" spans="4:19" ht="21" customHeight="1" x14ac:dyDescent="0.25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5"/>
      <c r="Q6" s="5"/>
      <c r="R6" s="5"/>
      <c r="S6" s="5"/>
    </row>
    <row r="7" spans="4:19" ht="15" customHeight="1" x14ac:dyDescent="0.25">
      <c r="D7" s="61"/>
      <c r="E7" s="62" t="str">
        <f>E23</f>
        <v>ТП</v>
      </c>
      <c r="F7" s="62"/>
      <c r="G7" s="62" t="str">
        <f>F23</f>
        <v>ГРЩ</v>
      </c>
      <c r="H7" s="62"/>
      <c r="I7" s="62" t="str">
        <f>F24</f>
        <v>ЩЛ</v>
      </c>
      <c r="J7" s="62"/>
      <c r="K7" s="62" t="str">
        <f>F25</f>
        <v>Гр.1</v>
      </c>
      <c r="L7" s="62"/>
      <c r="M7" s="38"/>
      <c r="N7" s="61"/>
      <c r="O7" s="61"/>
      <c r="P7" s="5"/>
      <c r="Q7" s="5"/>
      <c r="R7" s="5"/>
      <c r="S7" s="5"/>
    </row>
    <row r="8" spans="4:19" ht="22.5" x14ac:dyDescent="0.25">
      <c r="D8" s="61"/>
      <c r="E8" s="61"/>
      <c r="F8" s="63"/>
      <c r="G8" s="45" t="str">
        <f>L23&amp;"кВт"</f>
        <v>467,1кВт</v>
      </c>
      <c r="H8" s="63"/>
      <c r="I8" s="46" t="str">
        <f>L24&amp;"кВт"</f>
        <v>285,2кВт</v>
      </c>
      <c r="J8" s="63"/>
      <c r="K8" s="46" t="str">
        <f>L25&amp;"кВт"</f>
        <v>0,9кВт</v>
      </c>
      <c r="L8" s="63"/>
      <c r="M8" s="46"/>
      <c r="N8" s="61"/>
      <c r="O8" s="61"/>
      <c r="P8" s="5"/>
      <c r="Q8" s="5"/>
      <c r="R8" s="5"/>
      <c r="S8" s="5"/>
    </row>
    <row r="9" spans="4:19" ht="18" x14ac:dyDescent="0.25">
      <c r="D9" s="61"/>
      <c r="E9" s="61"/>
      <c r="F9" s="62" t="s">
        <v>37</v>
      </c>
      <c r="G9" s="62"/>
      <c r="H9" s="62" t="s">
        <v>38</v>
      </c>
      <c r="I9" s="62"/>
      <c r="J9" s="62" t="s">
        <v>39</v>
      </c>
      <c r="K9" s="62"/>
      <c r="L9" s="62"/>
      <c r="M9" s="61"/>
      <c r="N9" s="61"/>
      <c r="O9" s="61"/>
      <c r="P9" s="5"/>
      <c r="Q9" s="5"/>
      <c r="R9" s="5"/>
      <c r="S9" s="5"/>
    </row>
    <row r="10" spans="4:19" x14ac:dyDescent="0.2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4:19" x14ac:dyDescent="0.2"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4:19" x14ac:dyDescent="0.2">
      <c r="D12" s="55" t="s">
        <v>22</v>
      </c>
      <c r="E12" s="55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4:19" ht="13.5" thickBot="1" x14ac:dyDescent="0.25">
      <c r="D13" s="55"/>
      <c r="E13" s="72" t="s">
        <v>23</v>
      </c>
      <c r="F13" s="57" t="s">
        <v>24</v>
      </c>
      <c r="G13" s="38"/>
      <c r="H13" s="38"/>
      <c r="I13" s="38"/>
      <c r="J13" s="38"/>
      <c r="K13" s="38"/>
      <c r="L13" s="38"/>
      <c r="M13" s="38"/>
      <c r="N13" s="38"/>
      <c r="O13" s="38"/>
    </row>
    <row r="14" spans="4:19" x14ac:dyDescent="0.2">
      <c r="D14" s="55"/>
      <c r="E14" s="72"/>
      <c r="F14" s="58" t="s">
        <v>25</v>
      </c>
      <c r="G14" s="38"/>
      <c r="H14" s="38"/>
      <c r="I14" s="38"/>
      <c r="J14" s="38"/>
      <c r="K14" s="38"/>
      <c r="L14" s="38"/>
      <c r="M14" s="38"/>
      <c r="N14" s="38"/>
      <c r="O14" s="38"/>
    </row>
    <row r="15" spans="4:19" x14ac:dyDescent="0.2">
      <c r="D15" s="55" t="s">
        <v>26</v>
      </c>
      <c r="E15" s="56"/>
      <c r="F15" s="58"/>
      <c r="G15" s="38"/>
      <c r="H15" s="38"/>
      <c r="I15" s="38"/>
      <c r="J15" s="38"/>
      <c r="K15" s="38"/>
      <c r="L15" s="38"/>
      <c r="M15" s="38"/>
      <c r="N15" s="38"/>
      <c r="O15" s="38"/>
    </row>
    <row r="16" spans="4:19" x14ac:dyDescent="0.2">
      <c r="D16" s="55"/>
      <c r="E16" s="56" t="s">
        <v>27</v>
      </c>
      <c r="F16" s="59" t="s">
        <v>30</v>
      </c>
      <c r="G16" s="38"/>
      <c r="H16" s="38"/>
      <c r="I16" s="38"/>
      <c r="J16" s="38"/>
      <c r="K16" s="38"/>
      <c r="L16" s="38"/>
      <c r="M16" s="38"/>
      <c r="N16" s="38"/>
      <c r="O16" s="38"/>
    </row>
    <row r="17" spans="4:24" x14ac:dyDescent="0.2">
      <c r="D17" s="55"/>
      <c r="E17" s="56" t="s">
        <v>28</v>
      </c>
      <c r="F17" s="59" t="s">
        <v>35</v>
      </c>
      <c r="G17" s="38"/>
      <c r="H17" s="38"/>
      <c r="I17" s="38"/>
      <c r="J17" s="38"/>
      <c r="K17" s="38"/>
      <c r="L17" s="38"/>
      <c r="M17" s="38"/>
      <c r="N17" s="38"/>
      <c r="O17" s="38"/>
    </row>
    <row r="18" spans="4:24" x14ac:dyDescent="0.2">
      <c r="D18" s="55"/>
      <c r="E18" s="56" t="s">
        <v>29</v>
      </c>
      <c r="F18" s="59" t="s">
        <v>31</v>
      </c>
      <c r="G18" s="38"/>
      <c r="H18" s="38"/>
      <c r="I18" s="38"/>
      <c r="J18" s="38"/>
      <c r="K18" s="38"/>
      <c r="L18" s="38"/>
      <c r="M18" s="38"/>
      <c r="N18" s="38"/>
      <c r="O18" s="38"/>
    </row>
    <row r="19" spans="4:24" x14ac:dyDescent="0.2">
      <c r="D19" s="55"/>
      <c r="E19" s="56" t="s">
        <v>32</v>
      </c>
      <c r="F19" s="59" t="s">
        <v>34</v>
      </c>
      <c r="G19" s="38"/>
      <c r="H19" s="38"/>
      <c r="I19" s="38"/>
      <c r="J19" s="38"/>
      <c r="K19" s="38"/>
      <c r="L19" s="38"/>
      <c r="M19" s="38"/>
      <c r="N19" s="38"/>
      <c r="O19" s="38"/>
    </row>
    <row r="20" spans="4:24" x14ac:dyDescent="0.2">
      <c r="D20" s="55"/>
      <c r="E20" s="55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4:24" ht="27" customHeight="1" x14ac:dyDescent="0.2">
      <c r="D21" s="70" t="s">
        <v>10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4"/>
      <c r="Q21" s="14"/>
      <c r="R21" s="14"/>
      <c r="S21" s="14"/>
      <c r="T21" s="1"/>
      <c r="U21" s="2"/>
      <c r="V21" s="1"/>
      <c r="W21" s="1"/>
      <c r="X21" s="1"/>
    </row>
    <row r="22" spans="4:24" ht="38.25" x14ac:dyDescent="0.2">
      <c r="D22" s="43" t="s">
        <v>33</v>
      </c>
      <c r="E22" s="60" t="s">
        <v>1</v>
      </c>
      <c r="F22" s="60" t="s">
        <v>0</v>
      </c>
      <c r="G22" s="43" t="s">
        <v>13</v>
      </c>
      <c r="H22" s="43" t="s">
        <v>2</v>
      </c>
      <c r="I22" s="43" t="s">
        <v>3</v>
      </c>
      <c r="J22" s="43" t="s">
        <v>20</v>
      </c>
      <c r="K22" s="43" t="s">
        <v>16</v>
      </c>
      <c r="L22" s="43" t="s">
        <v>17</v>
      </c>
      <c r="M22" s="43" t="s">
        <v>18</v>
      </c>
      <c r="N22" s="43" t="s">
        <v>47</v>
      </c>
      <c r="O22" s="43" t="s">
        <v>19</v>
      </c>
      <c r="P22" s="14"/>
      <c r="Q22" s="14"/>
      <c r="R22" s="14"/>
      <c r="S22" s="14"/>
      <c r="T22" s="2"/>
      <c r="U22" s="1"/>
      <c r="V22" s="1"/>
      <c r="W22" s="1"/>
    </row>
    <row r="23" spans="4:24" ht="18.75" customHeight="1" x14ac:dyDescent="0.2">
      <c r="D23" s="44">
        <v>1</v>
      </c>
      <c r="E23" s="20" t="s">
        <v>5</v>
      </c>
      <c r="F23" s="44" t="str">
        <f>E24</f>
        <v>ГРЩ</v>
      </c>
      <c r="G23" s="20">
        <v>380</v>
      </c>
      <c r="H23" s="18" t="s">
        <v>9</v>
      </c>
      <c r="I23" s="18">
        <v>2</v>
      </c>
      <c r="J23" s="18">
        <v>240</v>
      </c>
      <c r="K23" s="18">
        <v>0.11</v>
      </c>
      <c r="L23" s="36">
        <v>467.1</v>
      </c>
      <c r="M23" s="42">
        <f>ROUND(L23*K23,3)</f>
        <v>51.381</v>
      </c>
      <c r="N23" s="43">
        <f>IF(H23="Cu",V23,W23)</f>
        <v>13.1</v>
      </c>
      <c r="O23" s="44">
        <f ca="1">IF(U$63&lt;W$63, T23,"Время истекло")</f>
        <v>1.47</v>
      </c>
      <c r="P23" s="15"/>
      <c r="Q23" s="15"/>
      <c r="R23" s="15"/>
      <c r="S23" s="15"/>
      <c r="T23" s="8">
        <f>ROUND(N23*M23/(J23*I23)*U54,2)</f>
        <v>1.47</v>
      </c>
      <c r="U23" s="11">
        <f>T24+T25</f>
        <v>2.23</v>
      </c>
      <c r="V23" s="6">
        <f>CHOOSE(MATCH(G23,AB40:AB41,-1),AC40,AC41,,)</f>
        <v>13.1</v>
      </c>
      <c r="W23" s="6">
        <f>CHOOSE(MATCH(G23,AB40:AB41,-1),AD40,AD41,,)</f>
        <v>21.9</v>
      </c>
    </row>
    <row r="24" spans="4:24" ht="18.75" customHeight="1" x14ac:dyDescent="0.2">
      <c r="D24" s="44">
        <v>2</v>
      </c>
      <c r="E24" s="20" t="s">
        <v>6</v>
      </c>
      <c r="F24" s="44" t="str">
        <f>E25</f>
        <v>ЩЛ</v>
      </c>
      <c r="G24" s="20">
        <v>380</v>
      </c>
      <c r="H24" s="18" t="s">
        <v>9</v>
      </c>
      <c r="I24" s="18">
        <v>2</v>
      </c>
      <c r="J24" s="18">
        <v>120</v>
      </c>
      <c r="K24" s="18">
        <v>1.4999999999999999E-2</v>
      </c>
      <c r="L24" s="19">
        <v>285.2</v>
      </c>
      <c r="M24" s="42">
        <f>ROUND(L24*K24,3)</f>
        <v>4.2779999999999996</v>
      </c>
      <c r="N24" s="43">
        <f>IF(H24="Cu",V24,W24)</f>
        <v>13.1</v>
      </c>
      <c r="O24" s="44">
        <f ca="1">IF(U$63&lt;W$63, T24,"Время истекло")</f>
        <v>0.25</v>
      </c>
      <c r="P24" s="15"/>
      <c r="Q24" s="15"/>
      <c r="R24" s="15"/>
      <c r="S24" s="15"/>
      <c r="T24" s="8">
        <f>ROUND(N24*M24/(J24*I24)*U54,2)</f>
        <v>0.25</v>
      </c>
      <c r="V24" s="6">
        <f>CHOOSE(MATCH(G24,AB40:AB41,-1),AC40,AC41,,)</f>
        <v>13.1</v>
      </c>
      <c r="W24" s="6">
        <f>CHOOSE(MATCH(G24,AB40:AB41,-1),AD40,AD41,,)</f>
        <v>21.9</v>
      </c>
    </row>
    <row r="25" spans="4:24" ht="18.75" customHeight="1" x14ac:dyDescent="0.2">
      <c r="D25" s="44">
        <v>3</v>
      </c>
      <c r="E25" s="20" t="s">
        <v>62</v>
      </c>
      <c r="F25" s="20" t="s">
        <v>11</v>
      </c>
      <c r="G25" s="20">
        <v>220</v>
      </c>
      <c r="H25" s="18" t="s">
        <v>9</v>
      </c>
      <c r="I25" s="18">
        <v>1</v>
      </c>
      <c r="J25" s="18">
        <v>1.5</v>
      </c>
      <c r="K25" s="18">
        <v>0.04</v>
      </c>
      <c r="L25" s="19">
        <v>0.9</v>
      </c>
      <c r="M25" s="42">
        <f>ROUND(L25*K25,3)</f>
        <v>3.5999999999999997E-2</v>
      </c>
      <c r="N25" s="43">
        <f>IF(H25="Cu",V25,W25)</f>
        <v>78.599999999999994</v>
      </c>
      <c r="O25" s="44">
        <f ca="1">IF(U$63&lt;W$63, T25,"Время истекло")</f>
        <v>1.98</v>
      </c>
      <c r="P25" s="15"/>
      <c r="Q25" s="15"/>
      <c r="R25" s="15"/>
      <c r="S25" s="15"/>
      <c r="T25" s="8">
        <f>ROUND(N25*M25/(J25*I25)*U54,2)</f>
        <v>1.98</v>
      </c>
      <c r="V25" s="6">
        <f>CHOOSE(MATCH(G25,AB40:AB41,-1),AC40,AC41,,)</f>
        <v>78.599999999999994</v>
      </c>
      <c r="W25" s="6">
        <f>CHOOSE(MATCH(G25,AB40:AB41,-1),AD40,AD41,,)</f>
        <v>131</v>
      </c>
    </row>
    <row r="26" spans="4:24" x14ac:dyDescent="0.2">
      <c r="K26" s="3"/>
      <c r="L26" s="4"/>
      <c r="M26" s="4"/>
      <c r="N26" s="9" t="s">
        <v>12</v>
      </c>
      <c r="O26" s="44">
        <f ca="1">IF(U$63&lt;W$63, T26,"topeng.ru")</f>
        <v>3.7</v>
      </c>
      <c r="P26" s="16"/>
      <c r="Q26" s="16"/>
      <c r="R26" s="16"/>
      <c r="S26" s="16"/>
      <c r="T26" s="10">
        <f>SUM(T23:T25)</f>
        <v>3.7</v>
      </c>
    </row>
    <row r="27" spans="4:24" x14ac:dyDescent="0.2">
      <c r="K27" s="3"/>
      <c r="L27" s="4"/>
      <c r="M27" s="4"/>
      <c r="N27" s="4"/>
      <c r="O27" s="4"/>
      <c r="P27" s="4"/>
      <c r="Q27" s="4"/>
      <c r="R27" s="4"/>
      <c r="S27" s="4"/>
      <c r="T27" s="4"/>
    </row>
    <row r="28" spans="4:24" x14ac:dyDescent="0.2">
      <c r="D28" s="38" t="s">
        <v>41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4:24" x14ac:dyDescent="0.2">
      <c r="D29" s="53" t="str">
        <f>IF(T26&lt;T30,U29," ")</f>
        <v>составили 3,7%, что удовлетворяет требованиям СП31-110-2003 п.7.23.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U29" s="13" t="str">
        <f xml:space="preserve"> "составили " &amp;T26&amp; "%, что удовлетворяет требованиям СП31-110-2003 п.7.23."</f>
        <v>составили 3,7%, что удовлетворяет требованиям СП31-110-2003 п.7.23.</v>
      </c>
    </row>
    <row r="30" spans="4:24" x14ac:dyDescent="0.2">
      <c r="D30" s="54" t="str">
        <f>IF(T26&lt;T30," ",U30)</f>
        <v xml:space="preserve"> 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T30" s="12">
        <v>7.5</v>
      </c>
      <c r="U30" t="str">
        <f xml:space="preserve"> "составили " &amp;T26&amp; "%, что НЕ удовлетворяет требованиям СП31-110-2003 п.7.23!!!!"</f>
        <v>составили 3,7%, что НЕ удовлетворяет требованиям СП31-110-2003 п.7.23!!!!</v>
      </c>
    </row>
    <row r="31" spans="4:24" x14ac:dyDescent="0.2">
      <c r="D31" s="38" t="str">
        <f>"Суммарные потери напряжения от шин 0,4 кВ " &amp;F23&amp; " до наиболее удаленных потребителей "</f>
        <v xml:space="preserve">Суммарные потери напряжения от шин 0,4 кВ ГРЩ до наиболее удаленных потребителей 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4:24" x14ac:dyDescent="0.2">
      <c r="D32" s="53" t="str">
        <f>IF(U23&lt;T33,U32," ")</f>
        <v>составили 2,23%, что удовлетворяет требованиям ГОСТ Р 50571.15-97  п.525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U32" t="str">
        <f xml:space="preserve"> "составили " &amp;U23&amp; "%, что удовлетворяет требованиям ГОСТ Р 50571.15-97  п.525"</f>
        <v>составили 2,23%, что удовлетворяет требованиям ГОСТ Р 50571.15-97  п.525</v>
      </c>
    </row>
    <row r="33" spans="1:32" x14ac:dyDescent="0.2">
      <c r="D33" s="54" t="str">
        <f>IF(U23&lt;T33," ",U33)</f>
        <v xml:space="preserve"> 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T33">
        <v>4</v>
      </c>
      <c r="U33" t="str">
        <f xml:space="preserve"> "составили " &amp;U23&amp; "%, что НЕ удовлетворяет требованиям ГОСТ Р 50571.15-97  п.525!!!!"</f>
        <v>составили 2,23%, что НЕ удовлетворяет требованиям ГОСТ Р 50571.15-97  п.525!!!!</v>
      </c>
    </row>
    <row r="34" spans="1:32" x14ac:dyDescent="0.2">
      <c r="D34" s="38" t="s">
        <v>36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32" x14ac:dyDescent="0.2">
      <c r="D35" s="38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32" x14ac:dyDescent="0.2">
      <c r="D36" s="38" t="s">
        <v>42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9" spans="1:32" x14ac:dyDescent="0.2">
      <c r="U39" s="68" t="s">
        <v>4</v>
      </c>
      <c r="V39" s="68"/>
      <c r="X39" s="33" t="s">
        <v>7</v>
      </c>
      <c r="Y39" s="33" t="s">
        <v>9</v>
      </c>
      <c r="Z39" s="33" t="s">
        <v>8</v>
      </c>
      <c r="AB39" s="33" t="s">
        <v>14</v>
      </c>
      <c r="AC39" s="33" t="s">
        <v>9</v>
      </c>
      <c r="AD39" s="33" t="s">
        <v>8</v>
      </c>
    </row>
    <row r="40" spans="1:32" x14ac:dyDescent="0.2">
      <c r="U40" s="6">
        <v>250</v>
      </c>
      <c r="V40" s="33">
        <v>0.104</v>
      </c>
      <c r="X40" s="33">
        <v>240</v>
      </c>
      <c r="Y40" s="33"/>
      <c r="Z40" s="33">
        <v>1</v>
      </c>
      <c r="AB40" s="33">
        <v>380</v>
      </c>
      <c r="AC40" s="33">
        <v>13.1</v>
      </c>
      <c r="AD40" s="33">
        <v>21.9</v>
      </c>
      <c r="AF40">
        <v>1</v>
      </c>
    </row>
    <row r="41" spans="1:32" x14ac:dyDescent="0.2">
      <c r="U41" s="6">
        <v>400</v>
      </c>
      <c r="V41" s="33">
        <v>6.5000000000000002E-2</v>
      </c>
      <c r="X41" s="33">
        <v>185</v>
      </c>
      <c r="Y41" s="33">
        <f>0.106/2</f>
        <v>5.2999999999999999E-2</v>
      </c>
      <c r="Z41" s="33">
        <v>2</v>
      </c>
      <c r="AB41" s="33">
        <v>220</v>
      </c>
      <c r="AC41" s="33">
        <v>78.599999999999994</v>
      </c>
      <c r="AD41" s="33">
        <v>131</v>
      </c>
      <c r="AF41">
        <v>2</v>
      </c>
    </row>
    <row r="42" spans="1:32" x14ac:dyDescent="0.2">
      <c r="A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U42" s="34">
        <v>630</v>
      </c>
      <c r="V42" s="33">
        <v>4.2999999999999997E-2</v>
      </c>
      <c r="X42" s="33">
        <v>150</v>
      </c>
      <c r="Y42" s="33">
        <f>0.285/2</f>
        <v>0.14249999999999999</v>
      </c>
      <c r="Z42" s="33">
        <f>0.446</f>
        <v>0.44600000000000001</v>
      </c>
      <c r="AF42">
        <v>3</v>
      </c>
    </row>
    <row r="43" spans="1:32" x14ac:dyDescent="0.2"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U43" s="6">
        <v>1000</v>
      </c>
      <c r="V43" s="33">
        <v>2.7E-2</v>
      </c>
      <c r="X43" s="33">
        <v>120</v>
      </c>
      <c r="Y43" s="33">
        <f>0.35/2</f>
        <v>0.17499999999999999</v>
      </c>
      <c r="Z43" s="33">
        <f>0.561/2</f>
        <v>0.28050000000000003</v>
      </c>
      <c r="AF43">
        <v>4</v>
      </c>
    </row>
    <row r="44" spans="1:32" x14ac:dyDescent="0.2"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U44" s="6">
        <v>1250</v>
      </c>
      <c r="V44" s="33">
        <v>0</v>
      </c>
      <c r="X44" s="33">
        <v>95</v>
      </c>
      <c r="Y44" s="33">
        <f>0.428/2</f>
        <v>0.214</v>
      </c>
      <c r="Z44" s="33">
        <f>0.797/2</f>
        <v>0.39850000000000002</v>
      </c>
      <c r="AF44">
        <v>5</v>
      </c>
    </row>
    <row r="45" spans="1:32" x14ac:dyDescent="0.2"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U45" s="6">
        <v>1600</v>
      </c>
      <c r="V45" s="33">
        <v>0</v>
      </c>
      <c r="X45" s="33">
        <v>70</v>
      </c>
      <c r="Y45" s="33">
        <f>0.58/2</f>
        <v>0.28999999999999998</v>
      </c>
      <c r="Z45" s="33">
        <f>0.932/2</f>
        <v>0.46600000000000003</v>
      </c>
      <c r="AF45">
        <v>6</v>
      </c>
    </row>
    <row r="46" spans="1:32" x14ac:dyDescent="0.2"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X46" s="33">
        <v>50</v>
      </c>
      <c r="Y46" s="33">
        <f>0.793/2</f>
        <v>0.39650000000000002</v>
      </c>
      <c r="Z46" s="33">
        <f>1.29/2</f>
        <v>0.64500000000000002</v>
      </c>
      <c r="AF46">
        <v>7</v>
      </c>
    </row>
    <row r="47" spans="1:32" x14ac:dyDescent="0.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X47" s="33">
        <v>35</v>
      </c>
      <c r="Y47" s="33">
        <f>1.09/2</f>
        <v>0.54500000000000004</v>
      </c>
      <c r="Z47" s="33">
        <f>1.84/2</f>
        <v>0.92</v>
      </c>
      <c r="AF47">
        <v>8</v>
      </c>
    </row>
    <row r="48" spans="1:32" x14ac:dyDescent="0.2"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X48" s="33">
        <v>25</v>
      </c>
      <c r="Y48" s="33">
        <f>1.49/2</f>
        <v>0.745</v>
      </c>
      <c r="Z48" s="33">
        <f>2.56/2</f>
        <v>1.28</v>
      </c>
      <c r="AF48">
        <v>9</v>
      </c>
    </row>
    <row r="49" spans="4:26" x14ac:dyDescent="0.2"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X49" s="33">
        <v>16</v>
      </c>
      <c r="Y49" s="33">
        <f>2.4/2</f>
        <v>1.2</v>
      </c>
      <c r="Z49" s="33">
        <f>3.96/2</f>
        <v>1.98</v>
      </c>
    </row>
    <row r="50" spans="4:26" x14ac:dyDescent="0.2"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X50" s="33">
        <v>10</v>
      </c>
      <c r="Y50" s="33">
        <f>3.68/2</f>
        <v>1.84</v>
      </c>
      <c r="Z50" s="33">
        <f>6.32/2</f>
        <v>3.16</v>
      </c>
    </row>
    <row r="51" spans="4:26" x14ac:dyDescent="0.2"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X51" s="33">
        <v>6</v>
      </c>
      <c r="Y51" s="33">
        <f>6.12/2</f>
        <v>3.06</v>
      </c>
      <c r="Z51" s="33">
        <f>10.5/2</f>
        <v>5.25</v>
      </c>
    </row>
    <row r="52" spans="4:26" x14ac:dyDescent="0.2"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X52" s="33">
        <v>4</v>
      </c>
      <c r="Y52" s="33">
        <f>9.3/2</f>
        <v>4.6500000000000004</v>
      </c>
      <c r="Z52" s="33">
        <f>15.8/2</f>
        <v>7.9</v>
      </c>
    </row>
    <row r="53" spans="4:26" x14ac:dyDescent="0.2"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U53" t="s">
        <v>15</v>
      </c>
      <c r="X53" s="33">
        <v>2.5</v>
      </c>
      <c r="Y53" s="33">
        <f>15.1/2</f>
        <v>7.55</v>
      </c>
      <c r="Z53" s="33">
        <f>25.2/2</f>
        <v>12.6</v>
      </c>
    </row>
    <row r="54" spans="4:26" x14ac:dyDescent="0.2"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U54">
        <v>1.05</v>
      </c>
      <c r="X54" s="33">
        <v>1.5</v>
      </c>
      <c r="Y54" s="33">
        <f>25.2/2</f>
        <v>12.6</v>
      </c>
      <c r="Z54" s="33">
        <v>0</v>
      </c>
    </row>
    <row r="55" spans="4:26" x14ac:dyDescent="0.2"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4:26" ht="31.5" customHeight="1" x14ac:dyDescent="0.2"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39" t="s">
        <v>49</v>
      </c>
      <c r="U56">
        <v>1.05</v>
      </c>
    </row>
    <row r="57" spans="4:26" x14ac:dyDescent="0.2">
      <c r="I57" s="69" t="s">
        <v>61</v>
      </c>
      <c r="J57" s="69"/>
      <c r="K57" s="69"/>
      <c r="L57" s="69"/>
      <c r="M57" s="69"/>
      <c r="N57" s="69"/>
      <c r="O57" s="69"/>
    </row>
    <row r="58" spans="4:26" ht="8.25" customHeight="1" x14ac:dyDescent="0.2">
      <c r="I58" s="69"/>
      <c r="J58" s="69"/>
      <c r="K58" s="69"/>
      <c r="L58" s="69"/>
      <c r="M58" s="69"/>
      <c r="N58" s="69"/>
      <c r="O58" s="69"/>
    </row>
    <row r="59" spans="4:26" ht="25.5" customHeight="1" x14ac:dyDescent="0.2">
      <c r="I59" s="69"/>
      <c r="J59" s="69"/>
      <c r="K59" s="69"/>
      <c r="L59" s="69"/>
      <c r="M59" s="69"/>
      <c r="N59" s="69"/>
      <c r="O59" s="69"/>
      <c r="Q59" s="35" t="s">
        <v>44</v>
      </c>
      <c r="R59" s="17"/>
      <c r="S59" s="17"/>
    </row>
    <row r="60" spans="4:26" ht="13.5" thickBot="1" x14ac:dyDescent="0.25"/>
    <row r="61" spans="4:26" x14ac:dyDescent="0.2">
      <c r="U61" s="21"/>
      <c r="V61" s="22"/>
      <c r="W61" s="22"/>
      <c r="X61" s="22"/>
      <c r="Y61" s="23"/>
    </row>
    <row r="62" spans="4:26" x14ac:dyDescent="0.2">
      <c r="U62" s="24" t="s">
        <v>45</v>
      </c>
      <c r="V62" s="25"/>
      <c r="W62" s="25" t="s">
        <v>46</v>
      </c>
      <c r="X62" s="25"/>
      <c r="Y62" s="26"/>
    </row>
    <row r="63" spans="4:26" x14ac:dyDescent="0.2">
      <c r="U63" s="27">
        <f ca="1">TODAY()</f>
        <v>41659</v>
      </c>
      <c r="V63" s="28"/>
      <c r="W63" s="29">
        <f>'4 участка'!W64</f>
        <v>45292</v>
      </c>
      <c r="X63" s="25"/>
      <c r="Y63" s="26"/>
    </row>
    <row r="64" spans="4:26" x14ac:dyDescent="0.2">
      <c r="U64" s="24"/>
      <c r="V64" s="25"/>
      <c r="W64" s="25"/>
      <c r="X64" s="25"/>
      <c r="Y64" s="26"/>
    </row>
    <row r="65" spans="21:25" x14ac:dyDescent="0.2">
      <c r="U65" s="24"/>
      <c r="V65" s="25"/>
      <c r="W65" s="25"/>
      <c r="X65" s="25"/>
      <c r="Y65" s="26"/>
    </row>
    <row r="66" spans="21:25" ht="13.5" thickBot="1" x14ac:dyDescent="0.25">
      <c r="U66" s="30" t="str">
        <f ca="1">IF(U63&lt;W63, "GOOD"," Fuck You!!!")</f>
        <v>GOOD</v>
      </c>
      <c r="V66" s="31"/>
      <c r="W66" s="31"/>
      <c r="X66" s="31"/>
      <c r="Y66" s="32"/>
    </row>
  </sheetData>
  <sheetProtection password="A18B" sheet="1" objects="1" scenarios="1"/>
  <mergeCells count="5">
    <mergeCell ref="U39:V39"/>
    <mergeCell ref="I57:O59"/>
    <mergeCell ref="D21:O21"/>
    <mergeCell ref="D5:O5"/>
    <mergeCell ref="E13:E14"/>
  </mergeCells>
  <phoneticPr fontId="2" type="noConversion"/>
  <dataValidations count="7">
    <dataValidation type="list" allowBlank="1" showInputMessage="1" showErrorMessage="1" sqref="J23:J25">
      <formula1>$X$40:$X$54</formula1>
    </dataValidation>
    <dataValidation type="list" allowBlank="1" showInputMessage="1" showErrorMessage="1" sqref="H23:H25">
      <formula1>$Y$39:$Z$39</formula1>
    </dataValidation>
    <dataValidation type="list" allowBlank="1" showInputMessage="1" showErrorMessage="1" sqref="F12">
      <formula1>$U$40:$U$45</formula1>
    </dataValidation>
    <dataValidation type="list" allowBlank="1" showInputMessage="1" showErrorMessage="1" sqref="G23:G25">
      <formula1>$AB$40:$AB$41</formula1>
    </dataValidation>
    <dataValidation type="list" allowBlank="1" showInputMessage="1" showErrorMessage="1" sqref="I25">
      <formula1>"1,2,3,4,5,6,7,8,9,10,11,12,13,14,15"</formula1>
    </dataValidation>
    <dataValidation type="list" allowBlank="1" showInputMessage="1" showErrorMessage="1" sqref="I23">
      <formula1>"1,2,3,4,5,6,7,8,9,10,11,12,13,14,15"</formula1>
    </dataValidation>
    <dataValidation type="list" allowBlank="1" showInputMessage="1" showErrorMessage="1" sqref="I24">
      <formula1>"1,2,3,4,5,6,7,8,9,10,11,12,13,14,15"</formula1>
    </dataValidation>
  </dataValidations>
  <hyperlinks>
    <hyperlink ref="Q56" r:id="rId1" display="dvinogradov@yandex.ru"/>
    <hyperlink ref="D42:Q56" r:id="rId2" display="topeng.ru"/>
  </hyperlinks>
  <pageMargins left="0" right="0" top="0" bottom="0" header="0.51181102362204722" footer="0.51181102362204722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F65"/>
  <sheetViews>
    <sheetView showGridLines="0" tabSelected="1" view="pageBreakPreview" topLeftCell="F16" zoomScaleNormal="100" zoomScaleSheetLayoutView="100" workbookViewId="0">
      <selection activeCell="S16" sqref="S1:AE1048576"/>
    </sheetView>
  </sheetViews>
  <sheetFormatPr defaultRowHeight="12.75" x14ac:dyDescent="0.2"/>
  <cols>
    <col min="2" max="2" width="5" customWidth="1"/>
    <col min="4" max="4" width="4.5703125" customWidth="1"/>
    <col min="5" max="5" width="8.140625" customWidth="1"/>
    <col min="6" max="7" width="7.42578125" customWidth="1"/>
    <col min="8" max="8" width="4.85546875" customWidth="1"/>
    <col min="9" max="11" width="6.7109375" customWidth="1"/>
    <col min="12" max="12" width="8" customWidth="1"/>
    <col min="14" max="14" width="8" customWidth="1"/>
    <col min="15" max="15" width="7.28515625" customWidth="1"/>
    <col min="16" max="16" width="1.28515625" customWidth="1"/>
    <col min="17" max="17" width="5.5703125" customWidth="1"/>
    <col min="18" max="18" width="5.7109375" customWidth="1"/>
    <col min="19" max="19" width="5.5703125" hidden="1" customWidth="1"/>
    <col min="20" max="20" width="7" hidden="1" customWidth="1"/>
    <col min="21" max="21" width="11.5703125" hidden="1" customWidth="1"/>
    <col min="22" max="31" width="9.140625" hidden="1" customWidth="1"/>
    <col min="32" max="32" width="9.140625" customWidth="1"/>
  </cols>
  <sheetData>
    <row r="5" spans="4:19" ht="18" x14ac:dyDescent="0.25">
      <c r="D5" s="73" t="s">
        <v>21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5"/>
      <c r="Q5" s="5"/>
      <c r="R5" s="5"/>
      <c r="S5" s="5"/>
    </row>
    <row r="6" spans="4:19" ht="21" customHeight="1" x14ac:dyDescent="0.25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5"/>
      <c r="Q6" s="5"/>
      <c r="R6" s="5"/>
      <c r="S6" s="5"/>
    </row>
    <row r="7" spans="4:19" ht="15" customHeight="1" x14ac:dyDescent="0.25">
      <c r="D7" s="61"/>
      <c r="E7" s="62" t="str">
        <f>E23</f>
        <v>РТП-2</v>
      </c>
      <c r="F7" s="62"/>
      <c r="G7" s="62" t="str">
        <f>F23</f>
        <v>ГРЩ-2</v>
      </c>
      <c r="H7" s="62"/>
      <c r="I7" s="62" t="str">
        <f>F24</f>
        <v>ЩУ-Л8</v>
      </c>
      <c r="J7" s="62"/>
      <c r="K7" s="38"/>
      <c r="L7" s="62"/>
      <c r="M7" s="38"/>
      <c r="N7" s="61"/>
      <c r="O7" s="61"/>
      <c r="P7" s="5"/>
      <c r="Q7" s="5"/>
      <c r="R7" s="5"/>
      <c r="S7" s="5"/>
    </row>
    <row r="8" spans="4:19" ht="22.5" x14ac:dyDescent="0.25">
      <c r="D8" s="61"/>
      <c r="E8" s="61"/>
      <c r="F8" s="63"/>
      <c r="G8" s="45" t="str">
        <f>L23&amp;"кВт"</f>
        <v>472,89кВт</v>
      </c>
      <c r="H8" s="63"/>
      <c r="I8" s="46" t="str">
        <f>L24&amp;"кВт"</f>
        <v>5,7кВт</v>
      </c>
      <c r="J8" s="63"/>
      <c r="K8" s="46"/>
      <c r="L8" s="63"/>
      <c r="M8" s="46"/>
      <c r="N8" s="61"/>
      <c r="O8" s="61"/>
      <c r="P8" s="5"/>
      <c r="Q8" s="5"/>
      <c r="R8" s="5"/>
      <c r="S8" s="5"/>
    </row>
    <row r="9" spans="4:19" ht="18" x14ac:dyDescent="0.25">
      <c r="D9" s="61"/>
      <c r="E9" s="61"/>
      <c r="F9" s="62" t="s">
        <v>37</v>
      </c>
      <c r="G9" s="62"/>
      <c r="H9" s="62" t="s">
        <v>38</v>
      </c>
      <c r="I9" s="62"/>
      <c r="J9" s="62"/>
      <c r="K9" s="62"/>
      <c r="L9" s="62"/>
      <c r="M9" s="61"/>
      <c r="N9" s="61"/>
      <c r="O9" s="61"/>
      <c r="P9" s="5"/>
      <c r="Q9" s="5"/>
      <c r="R9" s="5"/>
      <c r="S9" s="5"/>
    </row>
    <row r="10" spans="4:19" x14ac:dyDescent="0.2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4:19" x14ac:dyDescent="0.2"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4:19" x14ac:dyDescent="0.2">
      <c r="D12" s="55" t="s">
        <v>22</v>
      </c>
      <c r="E12" s="55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4:19" ht="13.5" thickBot="1" x14ac:dyDescent="0.25">
      <c r="D13" s="55"/>
      <c r="E13" s="72" t="s">
        <v>23</v>
      </c>
      <c r="F13" s="57" t="s">
        <v>24</v>
      </c>
      <c r="G13" s="38"/>
      <c r="H13" s="38"/>
      <c r="I13" s="38"/>
      <c r="J13" s="38"/>
      <c r="K13" s="38"/>
      <c r="L13" s="38"/>
      <c r="M13" s="38"/>
      <c r="N13" s="38"/>
      <c r="O13" s="38"/>
    </row>
    <row r="14" spans="4:19" x14ac:dyDescent="0.2">
      <c r="D14" s="55"/>
      <c r="E14" s="72"/>
      <c r="F14" s="58" t="s">
        <v>25</v>
      </c>
      <c r="G14" s="38"/>
      <c r="H14" s="38"/>
      <c r="I14" s="38"/>
      <c r="J14" s="38"/>
      <c r="K14" s="38"/>
      <c r="L14" s="38"/>
      <c r="M14" s="38"/>
      <c r="N14" s="38"/>
      <c r="O14" s="38"/>
    </row>
    <row r="15" spans="4:19" x14ac:dyDescent="0.2">
      <c r="D15" s="55" t="s">
        <v>26</v>
      </c>
      <c r="E15" s="56"/>
      <c r="F15" s="58"/>
      <c r="G15" s="38"/>
      <c r="H15" s="38"/>
      <c r="I15" s="38"/>
      <c r="J15" s="38"/>
      <c r="K15" s="38"/>
      <c r="L15" s="38"/>
      <c r="M15" s="38"/>
      <c r="N15" s="38"/>
      <c r="O15" s="38"/>
    </row>
    <row r="16" spans="4:19" x14ac:dyDescent="0.2">
      <c r="D16" s="55"/>
      <c r="E16" s="56" t="s">
        <v>27</v>
      </c>
      <c r="F16" s="59" t="s">
        <v>30</v>
      </c>
      <c r="G16" s="38"/>
      <c r="H16" s="38"/>
      <c r="I16" s="38"/>
      <c r="J16" s="38"/>
      <c r="K16" s="38"/>
      <c r="L16" s="38"/>
      <c r="M16" s="38"/>
      <c r="N16" s="38"/>
      <c r="O16" s="38"/>
    </row>
    <row r="17" spans="4:24" x14ac:dyDescent="0.2">
      <c r="D17" s="55"/>
      <c r="E17" s="56" t="s">
        <v>28</v>
      </c>
      <c r="F17" s="59" t="s">
        <v>35</v>
      </c>
      <c r="G17" s="38"/>
      <c r="H17" s="38"/>
      <c r="I17" s="38"/>
      <c r="J17" s="38"/>
      <c r="K17" s="38"/>
      <c r="L17" s="38"/>
      <c r="M17" s="38"/>
      <c r="N17" s="38"/>
      <c r="O17" s="38"/>
    </row>
    <row r="18" spans="4:24" x14ac:dyDescent="0.2">
      <c r="D18" s="55"/>
      <c r="E18" s="56" t="s">
        <v>29</v>
      </c>
      <c r="F18" s="59" t="s">
        <v>31</v>
      </c>
      <c r="G18" s="38"/>
      <c r="H18" s="38"/>
      <c r="I18" s="38"/>
      <c r="J18" s="38"/>
      <c r="K18" s="38"/>
      <c r="L18" s="38"/>
      <c r="M18" s="38"/>
      <c r="N18" s="38"/>
      <c r="O18" s="38"/>
    </row>
    <row r="19" spans="4:24" x14ac:dyDescent="0.2">
      <c r="D19" s="55"/>
      <c r="E19" s="56" t="s">
        <v>32</v>
      </c>
      <c r="F19" s="59" t="s">
        <v>34</v>
      </c>
      <c r="G19" s="38"/>
      <c r="H19" s="38"/>
      <c r="I19" s="38"/>
      <c r="J19" s="38"/>
      <c r="K19" s="38"/>
      <c r="L19" s="38"/>
      <c r="M19" s="38"/>
      <c r="N19" s="38"/>
      <c r="O19" s="38"/>
    </row>
    <row r="20" spans="4:24" x14ac:dyDescent="0.2">
      <c r="D20" s="55"/>
      <c r="E20" s="55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4:24" ht="27" customHeight="1" x14ac:dyDescent="0.2">
      <c r="D21" s="70" t="s">
        <v>10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4"/>
      <c r="Q21" s="14"/>
      <c r="R21" s="14"/>
      <c r="S21" s="14"/>
      <c r="T21" s="1"/>
      <c r="U21" s="2"/>
      <c r="V21" s="1"/>
      <c r="W21" s="1"/>
      <c r="X21" s="1"/>
    </row>
    <row r="22" spans="4:24" ht="38.25" x14ac:dyDescent="0.2">
      <c r="D22" s="43" t="s">
        <v>33</v>
      </c>
      <c r="E22" s="60" t="s">
        <v>1</v>
      </c>
      <c r="F22" s="60" t="s">
        <v>0</v>
      </c>
      <c r="G22" s="43" t="s">
        <v>13</v>
      </c>
      <c r="H22" s="43" t="s">
        <v>2</v>
      </c>
      <c r="I22" s="43" t="s">
        <v>3</v>
      </c>
      <c r="J22" s="43" t="s">
        <v>20</v>
      </c>
      <c r="K22" s="43" t="s">
        <v>16</v>
      </c>
      <c r="L22" s="43" t="s">
        <v>17</v>
      </c>
      <c r="M22" s="43" t="s">
        <v>18</v>
      </c>
      <c r="N22" s="43" t="s">
        <v>47</v>
      </c>
      <c r="O22" s="43" t="s">
        <v>19</v>
      </c>
      <c r="P22" s="14"/>
      <c r="Q22" s="14"/>
      <c r="R22" s="14"/>
      <c r="S22" s="14"/>
      <c r="T22" s="2"/>
      <c r="U22" s="1"/>
      <c r="V22" s="1"/>
      <c r="W22" s="1"/>
    </row>
    <row r="23" spans="4:24" ht="18.75" customHeight="1" x14ac:dyDescent="0.2">
      <c r="D23" s="44">
        <v>1</v>
      </c>
      <c r="E23" s="20" t="s">
        <v>64</v>
      </c>
      <c r="F23" s="7" t="str">
        <f>E24</f>
        <v>ГРЩ-2</v>
      </c>
      <c r="G23" s="20">
        <v>380</v>
      </c>
      <c r="H23" s="18" t="s">
        <v>8</v>
      </c>
      <c r="I23" s="18">
        <v>3</v>
      </c>
      <c r="J23" s="18">
        <v>150</v>
      </c>
      <c r="K23" s="18">
        <v>0.15</v>
      </c>
      <c r="L23" s="37">
        <v>472.89</v>
      </c>
      <c r="M23" s="42">
        <f>ROUND(L23*K23,3)</f>
        <v>70.933999999999997</v>
      </c>
      <c r="N23" s="43">
        <f>IF(H23="Cu",V23,W23)</f>
        <v>21.9</v>
      </c>
      <c r="O23" s="74">
        <f>T23</f>
        <v>3.62</v>
      </c>
      <c r="P23" s="15"/>
      <c r="Q23" s="15"/>
      <c r="R23" s="15"/>
      <c r="S23" s="15"/>
      <c r="T23" s="8">
        <f>ROUND(N23*M23/(J23*I23)*U53,2)</f>
        <v>3.62</v>
      </c>
      <c r="U23" s="11">
        <f>T24</f>
        <v>1.18</v>
      </c>
      <c r="V23" s="6">
        <f>CHOOSE(MATCH(G23,AB39:AB40,-1),AC39,AC40,,)</f>
        <v>13.1</v>
      </c>
      <c r="W23" s="6">
        <f>CHOOSE(MATCH(G23,AB39:AB40,-1),AD39,AD40,,)</f>
        <v>21.9</v>
      </c>
    </row>
    <row r="24" spans="4:24" ht="18.75" customHeight="1" x14ac:dyDescent="0.2">
      <c r="D24" s="44">
        <v>2</v>
      </c>
      <c r="E24" s="20" t="s">
        <v>63</v>
      </c>
      <c r="F24" s="20" t="s">
        <v>65</v>
      </c>
      <c r="G24" s="20">
        <v>380</v>
      </c>
      <c r="H24" s="18" t="s">
        <v>9</v>
      </c>
      <c r="I24" s="18">
        <v>1</v>
      </c>
      <c r="J24" s="18">
        <v>6</v>
      </c>
      <c r="K24" s="18">
        <v>0.09</v>
      </c>
      <c r="L24" s="37">
        <v>5.7</v>
      </c>
      <c r="M24" s="42">
        <f>ROUND(L24*K24,3)</f>
        <v>0.51300000000000001</v>
      </c>
      <c r="N24" s="43">
        <f>IF(H24="Cu",V24,W24)</f>
        <v>13.1</v>
      </c>
      <c r="O24" s="74">
        <f>T24</f>
        <v>1.18</v>
      </c>
      <c r="P24" s="15"/>
      <c r="Q24" s="15"/>
      <c r="R24" s="15"/>
      <c r="S24" s="15"/>
      <c r="T24" s="8">
        <f>ROUND(N24*M24/(J24*I24)*U53,2)</f>
        <v>1.18</v>
      </c>
      <c r="V24" s="6">
        <f>CHOOSE(MATCH(G24,AB39:AB40,-1),AC39,AC40,,)</f>
        <v>13.1</v>
      </c>
      <c r="W24" s="6">
        <f>CHOOSE(MATCH(G24,AB39:AB40,-1),AD39,AD40,,)</f>
        <v>21.9</v>
      </c>
    </row>
    <row r="25" spans="4:24" x14ac:dyDescent="0.2">
      <c r="K25" s="3"/>
      <c r="L25" s="4"/>
      <c r="M25" s="4"/>
      <c r="N25" s="64" t="s">
        <v>12</v>
      </c>
      <c r="O25" s="74">
        <f>T25</f>
        <v>4.8</v>
      </c>
      <c r="P25" s="16"/>
      <c r="Q25" s="16"/>
      <c r="R25" s="16"/>
      <c r="S25" s="16"/>
      <c r="T25" s="10">
        <f>SUM(T23:T24)</f>
        <v>4.8</v>
      </c>
    </row>
    <row r="26" spans="4:24" x14ac:dyDescent="0.2">
      <c r="K26" s="3"/>
      <c r="L26" s="4"/>
      <c r="M26" s="4"/>
      <c r="N26" s="4"/>
      <c r="O26" s="4"/>
      <c r="P26" s="4"/>
      <c r="Q26" s="4"/>
      <c r="R26" s="4"/>
      <c r="S26" s="4"/>
      <c r="T26" s="4"/>
    </row>
    <row r="27" spans="4:24" x14ac:dyDescent="0.2">
      <c r="D27" s="38" t="s">
        <v>41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4:24" x14ac:dyDescent="0.2">
      <c r="D28" s="53" t="str">
        <f>IF(T25&lt;T29,U28," ")</f>
        <v>составили 4,8%, что удовлетворяет требованиям СП31-110-2003 п.7.23.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U28" s="13" t="str">
        <f xml:space="preserve"> "составили " &amp;T25&amp; "%, что удовлетворяет требованиям СП31-110-2003 п.7.23."</f>
        <v>составили 4,8%, что удовлетворяет требованиям СП31-110-2003 п.7.23.</v>
      </c>
    </row>
    <row r="29" spans="4:24" x14ac:dyDescent="0.2">
      <c r="D29" s="54" t="str">
        <f>IF(T25&lt;T29," ",U29)</f>
        <v xml:space="preserve"> 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T29" s="12">
        <v>7.5</v>
      </c>
      <c r="U29" t="str">
        <f xml:space="preserve"> "составили " &amp;T25&amp; "%, что НЕ удовлетворяет требованиям СП31-110-2003 п.7.23!!!!"</f>
        <v>составили 4,8%, что НЕ удовлетворяет требованиям СП31-110-2003 п.7.23!!!!</v>
      </c>
    </row>
    <row r="30" spans="4:24" x14ac:dyDescent="0.2">
      <c r="D30" s="38" t="str">
        <f>"Суммарные потери напряжения от шин 0,4 кВ " &amp;F23&amp; " до наиболее удаленных потребителей "</f>
        <v xml:space="preserve">Суммарные потери напряжения от шин 0,4 кВ ГРЩ-2 до наиболее удаленных потребителей 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4:24" x14ac:dyDescent="0.2">
      <c r="D31" s="53" t="str">
        <f>IF(U23&lt;T32,U31," ")</f>
        <v>составили 1,18%, что удовлетворяет требованиям ГОСТ Р 50571.15-97  п.525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U31" t="str">
        <f xml:space="preserve"> "составили " &amp;U23&amp; "%, что удовлетворяет требованиям ГОСТ Р 50571.15-97  п.525"</f>
        <v>составили 1,18%, что удовлетворяет требованиям ГОСТ Р 50571.15-97  п.525</v>
      </c>
    </row>
    <row r="32" spans="4:24" x14ac:dyDescent="0.2">
      <c r="D32" s="54" t="str">
        <f>IF(U23&lt;T32," ",U32)</f>
        <v xml:space="preserve"> 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T32">
        <v>4</v>
      </c>
      <c r="U32" t="str">
        <f xml:space="preserve"> "составили " &amp;U23&amp; "%, что НЕ удовлетворяет требованиям ГОСТ Р 50571.15-97  п.525!!!!"</f>
        <v>составили 1,18%, что НЕ удовлетворяет требованиям ГОСТ Р 50571.15-97  п.525!!!!</v>
      </c>
    </row>
    <row r="33" spans="1:30" x14ac:dyDescent="0.2">
      <c r="D33" s="38" t="s">
        <v>36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30" x14ac:dyDescent="0.2">
      <c r="D34" s="38" t="s">
        <v>43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30" x14ac:dyDescent="0.2">
      <c r="D35" s="38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30" x14ac:dyDescent="0.2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8" spans="1:30" x14ac:dyDescent="0.2">
      <c r="U38" s="68" t="s">
        <v>4</v>
      </c>
      <c r="V38" s="68"/>
      <c r="X38" s="33" t="s">
        <v>7</v>
      </c>
      <c r="Y38" s="33" t="s">
        <v>9</v>
      </c>
      <c r="Z38" s="33" t="s">
        <v>8</v>
      </c>
      <c r="AB38" s="33" t="s">
        <v>14</v>
      </c>
      <c r="AC38" s="33" t="s">
        <v>9</v>
      </c>
      <c r="AD38" s="33" t="s">
        <v>8</v>
      </c>
    </row>
    <row r="39" spans="1:30" x14ac:dyDescent="0.2">
      <c r="U39" s="6">
        <v>250</v>
      </c>
      <c r="V39" s="33">
        <v>0.104</v>
      </c>
      <c r="X39" s="33">
        <v>240</v>
      </c>
      <c r="Y39" s="33"/>
      <c r="Z39" s="33">
        <v>1</v>
      </c>
      <c r="AB39" s="33">
        <v>380</v>
      </c>
      <c r="AC39" s="33">
        <v>13.1</v>
      </c>
      <c r="AD39" s="33">
        <v>21.9</v>
      </c>
    </row>
    <row r="40" spans="1:30" x14ac:dyDescent="0.2">
      <c r="H40" s="38"/>
      <c r="U40" s="6">
        <v>400</v>
      </c>
      <c r="V40" s="33">
        <v>6.5000000000000002E-2</v>
      </c>
      <c r="X40" s="33">
        <v>185</v>
      </c>
      <c r="Y40" s="33">
        <f>0.106/2</f>
        <v>5.2999999999999999E-2</v>
      </c>
      <c r="Z40" s="33">
        <v>2</v>
      </c>
      <c r="AB40" s="33">
        <v>220</v>
      </c>
      <c r="AC40" s="33">
        <v>78.599999999999994</v>
      </c>
      <c r="AD40" s="33">
        <v>131</v>
      </c>
    </row>
    <row r="41" spans="1:30" x14ac:dyDescent="0.2">
      <c r="U41" s="34">
        <v>630</v>
      </c>
      <c r="V41" s="33">
        <v>4.2999999999999997E-2</v>
      </c>
      <c r="X41" s="33">
        <v>150</v>
      </c>
      <c r="Y41" s="33">
        <f>0.285/2</f>
        <v>0.14249999999999999</v>
      </c>
      <c r="Z41" s="33">
        <f>0.446</f>
        <v>0.44600000000000001</v>
      </c>
    </row>
    <row r="42" spans="1:30" x14ac:dyDescent="0.2">
      <c r="A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U42" s="6">
        <v>1000</v>
      </c>
      <c r="V42" s="33">
        <v>2.7E-2</v>
      </c>
      <c r="X42" s="33">
        <v>120</v>
      </c>
      <c r="Y42" s="33">
        <f>0.35/2</f>
        <v>0.17499999999999999</v>
      </c>
      <c r="Z42" s="33">
        <f>0.561/2</f>
        <v>0.28050000000000003</v>
      </c>
    </row>
    <row r="43" spans="1:30" x14ac:dyDescent="0.2"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U43" s="6">
        <v>1250</v>
      </c>
      <c r="V43" s="33">
        <v>0</v>
      </c>
      <c r="X43" s="33">
        <v>95</v>
      </c>
      <c r="Y43" s="33">
        <f>0.428/2</f>
        <v>0.214</v>
      </c>
      <c r="Z43" s="33">
        <f>0.797/2</f>
        <v>0.39850000000000002</v>
      </c>
    </row>
    <row r="44" spans="1:30" x14ac:dyDescent="0.2"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U44" s="6">
        <v>1600</v>
      </c>
      <c r="V44" s="33">
        <v>0</v>
      </c>
      <c r="X44" s="33">
        <v>70</v>
      </c>
      <c r="Y44" s="33">
        <f>0.58/2</f>
        <v>0.28999999999999998</v>
      </c>
      <c r="Z44" s="33">
        <f>0.932/2</f>
        <v>0.46600000000000003</v>
      </c>
    </row>
    <row r="45" spans="1:30" x14ac:dyDescent="0.2"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X45" s="33">
        <v>50</v>
      </c>
      <c r="Y45" s="33">
        <f>0.793/2</f>
        <v>0.39650000000000002</v>
      </c>
      <c r="Z45" s="33">
        <f>1.29/2</f>
        <v>0.64500000000000002</v>
      </c>
    </row>
    <row r="46" spans="1:30" x14ac:dyDescent="0.2"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X46" s="33">
        <v>35</v>
      </c>
      <c r="Y46" s="33">
        <f>1.09/2</f>
        <v>0.54500000000000004</v>
      </c>
      <c r="Z46" s="33">
        <f>1.84/2</f>
        <v>0.92</v>
      </c>
    </row>
    <row r="47" spans="1:30" x14ac:dyDescent="0.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X47" s="33">
        <v>25</v>
      </c>
      <c r="Y47" s="33">
        <f>1.49/2</f>
        <v>0.745</v>
      </c>
      <c r="Z47" s="33">
        <f>2.56/2</f>
        <v>1.28</v>
      </c>
    </row>
    <row r="48" spans="1:30" x14ac:dyDescent="0.2"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X48" s="33">
        <v>16</v>
      </c>
      <c r="Y48" s="33">
        <f>2.4/2</f>
        <v>1.2</v>
      </c>
      <c r="Z48" s="33">
        <f>3.96/2</f>
        <v>1.98</v>
      </c>
    </row>
    <row r="49" spans="4:26" x14ac:dyDescent="0.2"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X49" s="33">
        <v>10</v>
      </c>
      <c r="Y49" s="33">
        <f>3.68/2</f>
        <v>1.84</v>
      </c>
      <c r="Z49" s="33">
        <f>6.32/2</f>
        <v>3.16</v>
      </c>
    </row>
    <row r="50" spans="4:26" x14ac:dyDescent="0.2"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X50" s="33">
        <v>6</v>
      </c>
      <c r="Y50" s="33">
        <f>6.12/2</f>
        <v>3.06</v>
      </c>
      <c r="Z50" s="33">
        <f>10.5/2</f>
        <v>5.25</v>
      </c>
    </row>
    <row r="51" spans="4:26" x14ac:dyDescent="0.2"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X51" s="33">
        <v>4</v>
      </c>
      <c r="Y51" s="33">
        <f>9.3/2</f>
        <v>4.6500000000000004</v>
      </c>
      <c r="Z51" s="33">
        <f>15.8/2</f>
        <v>7.9</v>
      </c>
    </row>
    <row r="52" spans="4:26" x14ac:dyDescent="0.2"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U52" t="s">
        <v>15</v>
      </c>
      <c r="X52" s="33">
        <v>2.5</v>
      </c>
      <c r="Y52" s="33">
        <f>15.1/2</f>
        <v>7.55</v>
      </c>
      <c r="Z52" s="33">
        <f>25.2/2</f>
        <v>12.6</v>
      </c>
    </row>
    <row r="53" spans="4:26" x14ac:dyDescent="0.2"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U53">
        <v>1.05</v>
      </c>
      <c r="X53" s="33">
        <v>1.5</v>
      </c>
      <c r="Y53" s="33">
        <f>25.2/2</f>
        <v>12.6</v>
      </c>
      <c r="Z53" s="33">
        <v>0</v>
      </c>
    </row>
    <row r="54" spans="4:26" x14ac:dyDescent="0.2"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4:26" ht="51.75" customHeight="1" x14ac:dyDescent="0.2"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39" t="s">
        <v>49</v>
      </c>
      <c r="U55">
        <v>1.05</v>
      </c>
    </row>
    <row r="56" spans="4:26" x14ac:dyDescent="0.2">
      <c r="I56" s="69" t="s">
        <v>61</v>
      </c>
      <c r="J56" s="69"/>
      <c r="K56" s="69"/>
      <c r="L56" s="69"/>
      <c r="M56" s="69"/>
      <c r="N56" s="69"/>
      <c r="O56" s="69"/>
    </row>
    <row r="57" spans="4:26" ht="8.25" customHeight="1" x14ac:dyDescent="0.2">
      <c r="I57" s="69"/>
      <c r="J57" s="69"/>
      <c r="K57" s="69"/>
      <c r="L57" s="69"/>
      <c r="M57" s="69"/>
      <c r="N57" s="69"/>
      <c r="O57" s="69"/>
    </row>
    <row r="58" spans="4:26" ht="25.5" customHeight="1" x14ac:dyDescent="0.2">
      <c r="I58" s="69"/>
      <c r="J58" s="69"/>
      <c r="K58" s="69"/>
      <c r="L58" s="69"/>
      <c r="M58" s="69"/>
      <c r="N58" s="69"/>
      <c r="O58" s="69"/>
      <c r="Q58" s="35" t="s">
        <v>44</v>
      </c>
      <c r="R58" s="17"/>
      <c r="S58" s="17"/>
    </row>
    <row r="59" spans="4:26" ht="13.5" thickBot="1" x14ac:dyDescent="0.25"/>
    <row r="60" spans="4:26" x14ac:dyDescent="0.2">
      <c r="U60" s="21"/>
      <c r="V60" s="22"/>
      <c r="W60" s="22"/>
      <c r="X60" s="22"/>
      <c r="Y60" s="23"/>
    </row>
    <row r="61" spans="4:26" x14ac:dyDescent="0.2">
      <c r="U61" s="24" t="s">
        <v>45</v>
      </c>
      <c r="V61" s="25"/>
      <c r="W61" s="25" t="s">
        <v>46</v>
      </c>
      <c r="X61" s="25"/>
      <c r="Y61" s="26"/>
    </row>
    <row r="62" spans="4:26" x14ac:dyDescent="0.2">
      <c r="U62" s="27">
        <f ca="1">TODAY()</f>
        <v>41659</v>
      </c>
      <c r="V62" s="28"/>
      <c r="W62" s="29">
        <f>'4 участка'!W64</f>
        <v>45292</v>
      </c>
      <c r="X62" s="25"/>
      <c r="Y62" s="26"/>
    </row>
    <row r="63" spans="4:26" x14ac:dyDescent="0.2">
      <c r="U63" s="24"/>
      <c r="V63" s="25"/>
      <c r="W63" s="25"/>
      <c r="X63" s="25"/>
      <c r="Y63" s="26"/>
    </row>
    <row r="64" spans="4:26" x14ac:dyDescent="0.2">
      <c r="U64" s="24"/>
      <c r="V64" s="25"/>
      <c r="W64" s="25"/>
      <c r="X64" s="25"/>
      <c r="Y64" s="26"/>
    </row>
    <row r="65" spans="21:25" ht="13.5" thickBot="1" x14ac:dyDescent="0.25">
      <c r="U65" s="30" t="str">
        <f ca="1">IF(U62&lt;W62, "GOOD"," Fuck You!!!")</f>
        <v>GOOD</v>
      </c>
      <c r="V65" s="31"/>
      <c r="W65" s="31"/>
      <c r="X65" s="31"/>
      <c r="Y65" s="32"/>
    </row>
  </sheetData>
  <sheetProtection password="D3C4" sheet="1" objects="1" scenarios="1"/>
  <mergeCells count="5">
    <mergeCell ref="U38:V38"/>
    <mergeCell ref="I56:O58"/>
    <mergeCell ref="D21:O21"/>
    <mergeCell ref="D5:O5"/>
    <mergeCell ref="E13:E14"/>
  </mergeCells>
  <phoneticPr fontId="2" type="noConversion"/>
  <dataValidations count="6">
    <dataValidation type="list" allowBlank="1" showInputMessage="1" showErrorMessage="1" sqref="J23:J24">
      <formula1>$X$39:$X$53</formula1>
    </dataValidation>
    <dataValidation type="list" allowBlank="1" showInputMessage="1" showErrorMessage="1" sqref="H23:H24">
      <formula1>$Y$38:$Z$38</formula1>
    </dataValidation>
    <dataValidation type="list" allowBlank="1" showInputMessage="1" showErrorMessage="1" sqref="F12">
      <formula1>$U$39:$U$44</formula1>
    </dataValidation>
    <dataValidation type="list" allowBlank="1" showInputMessage="1" showErrorMessage="1" sqref="G23:G24">
      <formula1>$AB$39:$AB$40</formula1>
    </dataValidation>
    <dataValidation type="list" allowBlank="1" showInputMessage="1" showErrorMessage="1" sqref="I24">
      <formula1>"1,2,3,4,5,6,7,8,9,10,11,12,13,14,15"</formula1>
    </dataValidation>
    <dataValidation type="list" allowBlank="1" showInputMessage="1" showErrorMessage="1" sqref="I23">
      <formula1>"1,2,3,4,5,6,7,8,9,10,11,12,13,14,15"</formula1>
    </dataValidation>
  </dataValidations>
  <hyperlinks>
    <hyperlink ref="Q55" r:id="rId1" display="dvinogradov@yandex.ru"/>
    <hyperlink ref="D42:Q55" r:id="rId2" display="topeng.ru"/>
  </hyperlinks>
  <pageMargins left="0" right="0" top="0" bottom="0" header="0.51181102362204722" footer="0.51181102362204722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Главная</vt:lpstr>
      <vt:lpstr>4 участка</vt:lpstr>
      <vt:lpstr>3 участка</vt:lpstr>
      <vt:lpstr>2 участка</vt:lpstr>
      <vt:lpstr>'2 участка'!Область_печати</vt:lpstr>
      <vt:lpstr>'3 участка'!Область_печати</vt:lpstr>
      <vt:lpstr>'4 участка'!Область_печати</vt:lpstr>
      <vt:lpstr>Главная!Область_печати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 и Танечка</dc:creator>
  <cp:lastModifiedBy>Виноградов Дмитрий Геннадьевич</cp:lastModifiedBy>
  <cp:lastPrinted>2012-04-09T09:04:03Z</cp:lastPrinted>
  <dcterms:created xsi:type="dcterms:W3CDTF">2007-02-28T17:59:39Z</dcterms:created>
  <dcterms:modified xsi:type="dcterms:W3CDTF">2014-01-20T08:30:48Z</dcterms:modified>
</cp:coreProperties>
</file>